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steio" sheetId="1" r:id="rId1"/>
  </sheets>
  <externalReferences>
    <externalReference r:id="rId4"/>
  </externalReferences>
  <definedNames>
    <definedName name="\a">#REF!</definedName>
    <definedName name="_Regression_Int" localSheetId="0" hidden="1">1</definedName>
    <definedName name="Área_Cultivada">'Custeio'!$E$10</definedName>
    <definedName name="_xlnm.Print_Area" localSheetId="0">'Custeio'!$A$1:$H$144</definedName>
    <definedName name="Custeio">#REF!</definedName>
    <definedName name="NOTA_EXPLICATIV">#REF!</definedName>
    <definedName name="Preço_da_terra">'Custeio'!$D$3</definedName>
    <definedName name="Produtividade_Media">'[1]Custeio'!$E$11</definedName>
    <definedName name="Saca">'[1]Entrada'!$B$1</definedName>
    <definedName name="TABELA_1">#REF!</definedName>
    <definedName name="TABELA_2">#REF!</definedName>
    <definedName name="_xlnm.Print_Titles" localSheetId="0">'Custeio'!$1:$14</definedName>
    <definedName name="Vida_útil_do_pomar">'[1]Entrada'!$B$10</definedName>
  </definedNames>
  <calcPr fullCalcOnLoad="1"/>
</workbook>
</file>

<file path=xl/comments1.xml><?xml version="1.0" encoding="utf-8"?>
<comments xmlns="http://schemas.openxmlformats.org/spreadsheetml/2006/main">
  <authors>
    <author>jales.falcao</author>
    <author>S?rgio Camelo</author>
    <author>SEFORA SILVERIO</author>
  </authors>
  <commentList>
    <comment ref="F1" authorId="0">
      <text>
        <r>
          <rPr>
            <b/>
            <sz val="10"/>
            <rFont val="Tahoma"/>
            <family val="2"/>
          </rPr>
          <t>jales.falcao:</t>
        </r>
        <r>
          <rPr>
            <sz val="10"/>
            <rFont val="Tahoma"/>
            <family val="2"/>
          </rPr>
          <t xml:space="preserve">
Indicar pelos menos a classe de solo predominante.</t>
        </r>
      </text>
    </comment>
    <comment ref="F2" authorId="0">
      <text>
        <r>
          <rPr>
            <b/>
            <sz val="10"/>
            <rFont val="Tahoma"/>
            <family val="2"/>
          </rPr>
          <t>jales.falcao:</t>
        </r>
        <r>
          <rPr>
            <sz val="10"/>
            <rFont val="Tahoma"/>
            <family val="2"/>
          </rPr>
          <t xml:space="preserve">
É a quantidade de horas de irrigação por ha multiplicada pela área média de cultivo.</t>
        </r>
      </text>
    </comment>
    <comment ref="E4" authorId="1">
      <text>
        <r>
          <rPr>
            <b/>
            <sz val="8"/>
            <rFont val="Tahoma"/>
            <family val="2"/>
          </rPr>
          <t xml:space="preserve">Preencher o nome do produto </t>
        </r>
      </text>
    </comment>
    <comment ref="E7" authorId="1">
      <text>
        <r>
          <rPr>
            <b/>
            <sz val="8"/>
            <rFont val="Tahoma"/>
            <family val="2"/>
          </rPr>
          <t xml:space="preserve">Preencher o nome do produto </t>
        </r>
      </text>
    </comment>
    <comment ref="A66" authorId="2">
      <text>
        <r>
          <rPr>
            <sz val="9"/>
            <rFont val="Segoe UI"/>
            <family val="2"/>
          </rPr>
          <t xml:space="preserve">Conjunto de irrigação:
- 1 bomba 10 cv - R$ 1.800,00
- 6 aspersores Agropolo 1" - R$ 30,00 cada = R$ 180,00
- 20 tubos Tigre 2" 6 m - R$ 72,00 cada = R$ 1.440,00
Custo total = R$ 3.420,00
</t>
        </r>
      </text>
    </comment>
  </commentList>
</comments>
</file>

<file path=xl/sharedStrings.xml><?xml version="1.0" encoding="utf-8"?>
<sst xmlns="http://schemas.openxmlformats.org/spreadsheetml/2006/main" count="252" uniqueCount="134">
  <si>
    <t>CUSTO DE PRODUÇÃO ESTIMADO - AGRICULTURA FAMILIAR</t>
  </si>
  <si>
    <t>Percentagem da Terra -</t>
  </si>
  <si>
    <t>Própria:</t>
  </si>
  <si>
    <t>Tipo de solo:</t>
  </si>
  <si>
    <t>PRODUTO CEBOLA</t>
  </si>
  <si>
    <t>Arrendada:</t>
  </si>
  <si>
    <t>Horas totais de irrigação por safra</t>
  </si>
  <si>
    <t>Preço da terra</t>
  </si>
  <si>
    <t>R$/ha:</t>
  </si>
  <si>
    <t>Sc prod./ha</t>
  </si>
  <si>
    <t>Arrendamento</t>
  </si>
  <si>
    <t>% produção</t>
  </si>
  <si>
    <t>R$/ha</t>
  </si>
  <si>
    <t>Área agricultável:</t>
  </si>
  <si>
    <t>Total da Unidade Produtiva:</t>
  </si>
  <si>
    <t>Área média de cultivo:</t>
  </si>
  <si>
    <t>FAIXA DE PRODUTIVIDADE: 20.000 a 45.000 kg/ha</t>
  </si>
  <si>
    <t>PRODUTIVIDADE MÉDIA:</t>
  </si>
  <si>
    <t>Época de</t>
  </si>
  <si>
    <t>Quantidade</t>
  </si>
  <si>
    <t>Intensidade</t>
  </si>
  <si>
    <t>Preço por</t>
  </si>
  <si>
    <t>Custo por</t>
  </si>
  <si>
    <t>INSUMOS/SERVIÇOS</t>
  </si>
  <si>
    <t>Unidade</t>
  </si>
  <si>
    <t>p/ha</t>
  </si>
  <si>
    <t>hectare</t>
  </si>
  <si>
    <t>%</t>
  </si>
  <si>
    <t>Utilização</t>
  </si>
  <si>
    <t>de uso</t>
  </si>
  <si>
    <t>R$</t>
  </si>
  <si>
    <t>SISTEMATIZAÇÃO/CORREÇÃO DO SOLO  (*)</t>
  </si>
  <si>
    <t>Análise de solo (macro)</t>
  </si>
  <si>
    <t>Jan-Mai</t>
  </si>
  <si>
    <t>amostra</t>
  </si>
  <si>
    <t>Análise de solo (física)</t>
  </si>
  <si>
    <t>Calcário</t>
  </si>
  <si>
    <t xml:space="preserve">t </t>
  </si>
  <si>
    <t>Distribuição - Trator 75 cv + Distribui. 600 kg (Vicon, pendular, PS 603)</t>
  </si>
  <si>
    <t>h/maq</t>
  </si>
  <si>
    <t>Incorporação - Trator 75 cv + Grade 36 d x20" - sistema hidráulico</t>
  </si>
  <si>
    <t>PREPARO DO SOLO  (A)</t>
  </si>
  <si>
    <t>Gradagem - Trator 75 cv + Grade 36 d x20"</t>
  </si>
  <si>
    <t>jan-fev</t>
  </si>
  <si>
    <t>Semente adubação verde - semente milheto</t>
  </si>
  <si>
    <t>kg</t>
  </si>
  <si>
    <t>Aração - Trator 75 cv + arado de discos 3 d x 28" (jan, tatu, jumil)</t>
  </si>
  <si>
    <t>mar-abr</t>
  </si>
  <si>
    <t>Gradagem Trator 75 cv + Grade 36 d x20"</t>
  </si>
  <si>
    <t>Encanteiramento -  Encanteirador (enxada rotativa) 1,25 m largura  + Trator 75cv</t>
  </si>
  <si>
    <t>mar-mai</t>
  </si>
  <si>
    <t>Adubação do canteiro (1000 m2) - formulado 05-20-10</t>
  </si>
  <si>
    <t>saco (50kg)</t>
  </si>
  <si>
    <t>Adubação do canteiro - organomineral (granulado)</t>
  </si>
  <si>
    <t xml:space="preserve">sc 40 kg  </t>
  </si>
  <si>
    <t>Semeadura - diarista (proprietário)</t>
  </si>
  <si>
    <t>d/h</t>
  </si>
  <si>
    <t>Semente - (Bola precoce - 60%; Criola - 30%; Super precoce e outras 10%)</t>
  </si>
  <si>
    <t>Serragem</t>
  </si>
  <si>
    <t>m3</t>
  </si>
  <si>
    <t>Distribuição de serragem - diarista (proprietário)</t>
  </si>
  <si>
    <t>Administrador rural</t>
  </si>
  <si>
    <t>sal</t>
  </si>
  <si>
    <t>PLANTIO  (B)</t>
  </si>
  <si>
    <t>Transplante de muda (arranquio, transporte, distribuição, plantio) - diarista</t>
  </si>
  <si>
    <t>jun-set</t>
  </si>
  <si>
    <t>Sulcamento e adubação - Trator 75 cv + Sulcador Rotocaster (enxada rotativa) MEC-RUL c/ adaptação p/ sulcadores (7) em linha</t>
  </si>
  <si>
    <t>Adubo - formulado 05-20-10</t>
  </si>
  <si>
    <t>Adubo - Superfosfato Simples</t>
  </si>
  <si>
    <t>TRATOS CULTURAIS   (C)</t>
  </si>
  <si>
    <t>Tratos do canteiro</t>
  </si>
  <si>
    <t xml:space="preserve">Pulverização costal motorizada - Yamaho LS-937 (25 Litros) </t>
  </si>
  <si>
    <t>abr-ago</t>
  </si>
  <si>
    <t>Pulverização costal motorizada - (proprietário)</t>
  </si>
  <si>
    <t>Herbicida - Select 240 EC</t>
  </si>
  <si>
    <t>l</t>
  </si>
  <si>
    <t>Herbicida - Totril</t>
  </si>
  <si>
    <t>Hebicida - Herbadox 500 CE</t>
  </si>
  <si>
    <t>Inseticida - Actara 250 WG (larva mosca)</t>
  </si>
  <si>
    <t>Inseticida -  Decis 25 EC (vaquinha)</t>
  </si>
  <si>
    <t>Inseticida - Karate 50 CS zeon (vaquinha)</t>
  </si>
  <si>
    <t>Fungicida - Sumilex 500 WP (pinta branca, Botritis)</t>
  </si>
  <si>
    <t>Fungicida - Ridomil Gold MZ (míldio)</t>
  </si>
  <si>
    <t>Fungicida - Manzate 800 (preventivo)</t>
  </si>
  <si>
    <t>Adubo foliar - Niphokan</t>
  </si>
  <si>
    <t>Adubação de cobertura - uréia</t>
  </si>
  <si>
    <t>Irrigação - Aprox. 1x na semana durante 70 dias</t>
  </si>
  <si>
    <t>Lavoura geral</t>
  </si>
  <si>
    <t>Adubação de cobertura - Uréia</t>
  </si>
  <si>
    <t>jul-nov</t>
  </si>
  <si>
    <t>Adubação de cobertura - Nitrato de cálcio</t>
  </si>
  <si>
    <t>Adubação cobertura - 15-00-15</t>
  </si>
  <si>
    <t>Pulverizações</t>
  </si>
  <si>
    <t>Trator 75 + pulverizador MONTANA SLC 600 (600 L, barra 12 m)</t>
  </si>
  <si>
    <t>Inseticida - Evidence PM</t>
  </si>
  <si>
    <t>Inseticida - Provado EC</t>
  </si>
  <si>
    <t>Inseticida - Abamectina (minadora)</t>
  </si>
  <si>
    <t>Fungicida - Carbomax 500 SC (fungos de solo, antracnose)</t>
  </si>
  <si>
    <t>Fungicida - Antracol 700 WP (preventivo)</t>
  </si>
  <si>
    <t>Fungicida - Nativo (alternaria)</t>
  </si>
  <si>
    <t>Fungicida - Frowncide 500 SC (pinta branca)</t>
  </si>
  <si>
    <t>Adubação foliar</t>
  </si>
  <si>
    <t xml:space="preserve">Adubo foliar - sulfato de manganês </t>
  </si>
  <si>
    <t>ago-nov</t>
  </si>
  <si>
    <t>Adubo foliar - Calcinit</t>
  </si>
  <si>
    <t>Adubo foliar - sulfato de zinco</t>
  </si>
  <si>
    <t>Adubo foliar - boro</t>
  </si>
  <si>
    <t>COLHEITA   (D)</t>
  </si>
  <si>
    <t>Colheita (arranquio)  - diarista</t>
  </si>
  <si>
    <t>nov-dez</t>
  </si>
  <si>
    <t>Recolhimento, transporte e acondicionamento (galpão) - diarista</t>
  </si>
  <si>
    <t>Transporte interno - Trator 75 cv + carreta 4 ton. TRITON</t>
  </si>
  <si>
    <t>Toilete (preparo dos bulbos)</t>
  </si>
  <si>
    <t>OUTRAS DESPESAS (E)</t>
  </si>
  <si>
    <t>Despesas administrativas</t>
  </si>
  <si>
    <t>Beneficiamento</t>
  </si>
  <si>
    <t>Assistência Técnica</t>
  </si>
  <si>
    <t>Transporte externo</t>
  </si>
  <si>
    <t>t</t>
  </si>
  <si>
    <t>Armazenagem - 30 dias</t>
  </si>
  <si>
    <t>CESSR</t>
  </si>
  <si>
    <t>Impostos</t>
  </si>
  <si>
    <t>Taxas</t>
  </si>
  <si>
    <t>Outros</t>
  </si>
  <si>
    <t>DESPESAS FINANCEIRAS (F)</t>
  </si>
  <si>
    <t>Juros sobre o custeio</t>
  </si>
  <si>
    <t>Juros sobre outras despesas</t>
  </si>
  <si>
    <t>TOTAL DOS CUSTOS VARIÁVEIS  (A+B+C+D+E+F)</t>
  </si>
  <si>
    <t>R$/1 kg</t>
  </si>
  <si>
    <t>SAFRA - 2019/2020</t>
  </si>
  <si>
    <t>SAFRA 2019/20</t>
  </si>
  <si>
    <t>Data do Levantamento: Junho 2019</t>
  </si>
  <si>
    <t>PROAGRO Mais</t>
  </si>
  <si>
    <t>DESPESA DE CUSTEIO (*+A+B+C+D)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</si>
</sst>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"/>
    <numFmt numFmtId="166" formatCode="#,##0.0"/>
    <numFmt numFmtId="167" formatCode="#,##0.000"/>
    <numFmt numFmtId="168" formatCode="#,##0.000_);\(#,##0.000\)"/>
    <numFmt numFmtId="169" formatCode="0.0_ ;[Red]\-0.0\ "/>
    <numFmt numFmtId="170" formatCode="dd\-mmm\-yyyy"/>
    <numFmt numFmtId="171" formatCode="#,##0.00_);\(#,##0.00\)"/>
    <numFmt numFmtId="172" formatCode="#,##0.0_);\(#,##0.0\)"/>
    <numFmt numFmtId="173" formatCode="#,##0_);\(#,##0\)"/>
    <numFmt numFmtId="174" formatCode="#,##0.00_ ;\-#,##0.00\ "/>
    <numFmt numFmtId="175" formatCode="#,##0.0000"/>
  </numFmts>
  <fonts count="45">
    <font>
      <sz val="10"/>
      <name val="Courie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39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26" fillId="0" borderId="0" applyFont="0" applyFill="0" applyBorder="0" applyAlignment="0" applyProtection="0"/>
  </cellStyleXfs>
  <cellXfs count="165">
    <xf numFmtId="39" fontId="0" fillId="0" borderId="0" xfId="0" applyAlignment="1">
      <alignment/>
    </xf>
    <xf numFmtId="39" fontId="2" fillId="0" borderId="0" xfId="0" applyFont="1" applyFill="1" applyAlignment="1" applyProtection="1" quotePrefix="1">
      <alignment horizontal="left" vertical="center"/>
      <protection/>
    </xf>
    <xf numFmtId="39" fontId="3" fillId="0" borderId="10" xfId="0" applyFont="1" applyFill="1" applyBorder="1" applyAlignment="1" applyProtection="1">
      <alignment horizontal="left" vertical="center"/>
      <protection/>
    </xf>
    <xf numFmtId="9" fontId="3" fillId="33" borderId="10" xfId="0" applyNumberFormat="1" applyFont="1" applyFill="1" applyBorder="1" applyAlignment="1" applyProtection="1">
      <alignment vertical="center"/>
      <protection/>
    </xf>
    <xf numFmtId="39" fontId="3" fillId="0" borderId="0" xfId="0" applyFont="1" applyFill="1" applyAlignment="1">
      <alignment horizontal="center" vertical="center"/>
    </xf>
    <xf numFmtId="39" fontId="3" fillId="0" borderId="0" xfId="0" applyFont="1" applyFill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9" fontId="3" fillId="0" borderId="0" xfId="0" applyFont="1" applyFill="1" applyAlignment="1" applyProtection="1">
      <alignment vertical="center"/>
      <protection locked="0"/>
    </xf>
    <xf numFmtId="39" fontId="2" fillId="33" borderId="0" xfId="0" applyFont="1" applyFill="1" applyAlignment="1" applyProtection="1">
      <alignment horizontal="left" vertical="center"/>
      <protection/>
    </xf>
    <xf numFmtId="39" fontId="3" fillId="0" borderId="10" xfId="0" applyFont="1" applyFill="1" applyBorder="1" applyAlignment="1" applyProtection="1">
      <alignment vertical="center"/>
      <protection/>
    </xf>
    <xf numFmtId="39" fontId="3" fillId="33" borderId="10" xfId="0" applyFont="1" applyFill="1" applyBorder="1" applyAlignment="1">
      <alignment vertical="center"/>
    </xf>
    <xf numFmtId="39" fontId="3" fillId="34" borderId="10" xfId="0" applyFont="1" applyFill="1" applyBorder="1" applyAlignment="1" applyProtection="1">
      <alignment vertical="center"/>
      <protection locked="0"/>
    </xf>
    <xf numFmtId="39" fontId="2" fillId="0" borderId="0" xfId="0" applyFont="1" applyFill="1" applyAlignment="1" applyProtection="1">
      <alignment horizontal="left" vertical="center"/>
      <protection/>
    </xf>
    <xf numFmtId="39" fontId="3" fillId="0" borderId="10" xfId="0" applyFont="1" applyFill="1" applyBorder="1" applyAlignment="1">
      <alignment vertical="center"/>
    </xf>
    <xf numFmtId="164" fontId="3" fillId="33" borderId="10" xfId="52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39" fontId="3" fillId="0" borderId="0" xfId="0" applyFont="1" applyFill="1" applyBorder="1" applyAlignment="1">
      <alignment horizontal="right" vertical="center"/>
    </xf>
    <xf numFmtId="39" fontId="3" fillId="0" borderId="0" xfId="0" applyFont="1" applyFill="1" applyAlignment="1" applyProtection="1">
      <alignment horizontal="right" vertical="center"/>
      <protection/>
    </xf>
    <xf numFmtId="166" fontId="3" fillId="0" borderId="0" xfId="0" applyNumberFormat="1" applyFont="1" applyFill="1" applyAlignment="1">
      <alignment vertical="center"/>
    </xf>
    <xf numFmtId="39" fontId="3" fillId="0" borderId="0" xfId="0" applyFont="1" applyFill="1" applyAlignment="1" applyProtection="1" quotePrefix="1">
      <alignment horizontal="center" vertical="center"/>
      <protection/>
    </xf>
    <xf numFmtId="39" fontId="3" fillId="0" borderId="0" xfId="0" applyFont="1" applyFill="1" applyAlignment="1" applyProtection="1" quotePrefix="1">
      <alignment horizontal="right" vertical="center"/>
      <protection/>
    </xf>
    <xf numFmtId="37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Fill="1" applyAlignment="1">
      <alignment horizontal="center" vertical="center"/>
    </xf>
    <xf numFmtId="39" fontId="2" fillId="0" borderId="11" xfId="0" applyFont="1" applyFill="1" applyBorder="1" applyAlignment="1">
      <alignment vertical="center"/>
    </xf>
    <xf numFmtId="39" fontId="2" fillId="0" borderId="12" xfId="0" applyFont="1" applyFill="1" applyBorder="1" applyAlignment="1">
      <alignment horizontal="center" vertical="center"/>
    </xf>
    <xf numFmtId="39" fontId="2" fillId="0" borderId="12" xfId="0" applyFont="1" applyFill="1" applyBorder="1" applyAlignment="1">
      <alignment vertical="center"/>
    </xf>
    <xf numFmtId="39" fontId="2" fillId="0" borderId="11" xfId="0" applyFont="1" applyFill="1" applyBorder="1" applyAlignment="1" applyProtection="1">
      <alignment horizontal="center" vertical="center"/>
      <protection/>
    </xf>
    <xf numFmtId="39" fontId="2" fillId="0" borderId="0" xfId="0" applyFont="1" applyFill="1" applyBorder="1" applyAlignment="1" applyProtection="1">
      <alignment horizontal="center" vertical="center"/>
      <protection/>
    </xf>
    <xf numFmtId="39" fontId="3" fillId="0" borderId="13" xfId="0" applyFont="1" applyFill="1" applyBorder="1" applyAlignment="1">
      <alignment vertical="center"/>
    </xf>
    <xf numFmtId="39" fontId="2" fillId="0" borderId="13" xfId="0" applyFont="1" applyFill="1" applyBorder="1" applyAlignment="1" applyProtection="1">
      <alignment horizontal="center" vertical="center"/>
      <protection/>
    </xf>
    <xf numFmtId="39" fontId="2" fillId="0" borderId="0" xfId="0" applyFont="1" applyFill="1" applyAlignment="1" applyProtection="1">
      <alignment horizontal="center" vertical="center"/>
      <protection/>
    </xf>
    <xf numFmtId="39" fontId="2" fillId="0" borderId="14" xfId="0" applyFont="1" applyFill="1" applyBorder="1" applyAlignment="1">
      <alignment vertical="center"/>
    </xf>
    <xf numFmtId="39" fontId="2" fillId="0" borderId="15" xfId="0" applyFont="1" applyFill="1" applyBorder="1" applyAlignment="1" applyProtection="1">
      <alignment horizontal="center" vertical="center"/>
      <protection/>
    </xf>
    <xf numFmtId="39" fontId="2" fillId="0" borderId="15" xfId="0" applyFont="1" applyFill="1" applyBorder="1" applyAlignment="1">
      <alignment vertical="center"/>
    </xf>
    <xf numFmtId="39" fontId="2" fillId="0" borderId="14" xfId="0" applyFont="1" applyFill="1" applyBorder="1" applyAlignment="1" applyProtection="1">
      <alignment horizontal="center" vertical="center"/>
      <protection/>
    </xf>
    <xf numFmtId="39" fontId="2" fillId="0" borderId="14" xfId="0" applyFont="1" applyFill="1" applyBorder="1" applyAlignment="1">
      <alignment horizontal="center" vertical="center"/>
    </xf>
    <xf numFmtId="39" fontId="2" fillId="0" borderId="16" xfId="0" applyFont="1" applyFill="1" applyBorder="1" applyAlignment="1" applyProtection="1">
      <alignment horizontal="center" vertical="center"/>
      <protection/>
    </xf>
    <xf numFmtId="39" fontId="2" fillId="0" borderId="16" xfId="0" applyFont="1" applyFill="1" applyBorder="1" applyAlignment="1" applyProtection="1">
      <alignment horizontal="left" vertical="center"/>
      <protection/>
    </xf>
    <xf numFmtId="39" fontId="2" fillId="0" borderId="16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vertical="center"/>
    </xf>
    <xf numFmtId="10" fontId="2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39" fontId="3" fillId="35" borderId="0" xfId="0" applyFont="1" applyFill="1" applyAlignment="1">
      <alignment vertical="center"/>
    </xf>
    <xf numFmtId="164" fontId="3" fillId="35" borderId="0" xfId="52" applyNumberFormat="1" applyFont="1" applyFill="1" applyAlignment="1">
      <alignment vertical="center"/>
    </xf>
    <xf numFmtId="39" fontId="3" fillId="33" borderId="18" xfId="0" applyFont="1" applyFill="1" applyBorder="1" applyAlignment="1" applyProtection="1">
      <alignment horizontal="left" vertical="center"/>
      <protection locked="0"/>
    </xf>
    <xf numFmtId="39" fontId="3" fillId="33" borderId="18" xfId="0" applyFont="1" applyFill="1" applyBorder="1" applyAlignment="1" applyProtection="1">
      <alignment horizontal="center" vertical="center"/>
      <protection locked="0"/>
    </xf>
    <xf numFmtId="168" fontId="3" fillId="33" borderId="18" xfId="0" applyNumberFormat="1" applyFont="1" applyFill="1" applyBorder="1" applyAlignment="1" applyProtection="1">
      <alignment vertical="center"/>
      <protection locked="0"/>
    </xf>
    <xf numFmtId="10" fontId="3" fillId="33" borderId="18" xfId="0" applyNumberFormat="1" applyFont="1" applyFill="1" applyBorder="1" applyAlignment="1" applyProtection="1">
      <alignment vertical="center"/>
      <protection locked="0"/>
    </xf>
    <xf numFmtId="4" fontId="3" fillId="33" borderId="18" xfId="0" applyNumberFormat="1" applyFont="1" applyFill="1" applyBorder="1" applyAlignment="1" applyProtection="1">
      <alignment vertical="center"/>
      <protection locked="0"/>
    </xf>
    <xf numFmtId="39" fontId="3" fillId="35" borderId="19" xfId="0" applyFont="1" applyFill="1" applyBorder="1" applyAlignment="1" applyProtection="1">
      <alignment horizontal="right" vertical="center"/>
      <protection/>
    </xf>
    <xf numFmtId="39" fontId="3" fillId="0" borderId="0" xfId="0" applyFont="1" applyFill="1" applyBorder="1" applyAlignment="1" applyProtection="1">
      <alignment horizontal="right" vertical="center"/>
      <protection locked="0"/>
    </xf>
    <xf numFmtId="39" fontId="3" fillId="0" borderId="19" xfId="0" applyFont="1" applyFill="1" applyBorder="1" applyAlignment="1" applyProtection="1">
      <alignment horizontal="right" vertical="center"/>
      <protection locked="0"/>
    </xf>
    <xf numFmtId="39" fontId="3" fillId="35" borderId="18" xfId="0" applyFont="1" applyFill="1" applyBorder="1" applyAlignment="1" applyProtection="1">
      <alignment horizontal="right" vertical="center"/>
      <protection/>
    </xf>
    <xf numFmtId="39" fontId="3" fillId="0" borderId="18" xfId="0" applyFont="1" applyFill="1" applyBorder="1" applyAlignment="1" applyProtection="1">
      <alignment horizontal="right" vertical="center"/>
      <protection locked="0"/>
    </xf>
    <xf numFmtId="39" fontId="2" fillId="0" borderId="17" xfId="0" applyFont="1" applyFill="1" applyBorder="1" applyAlignment="1" applyProtection="1">
      <alignment horizontal="left" vertical="center"/>
      <protection/>
    </xf>
    <xf numFmtId="39" fontId="2" fillId="0" borderId="17" xfId="0" applyFont="1" applyFill="1" applyBorder="1" applyAlignment="1">
      <alignment vertical="center"/>
    </xf>
    <xf numFmtId="167" fontId="2" fillId="0" borderId="17" xfId="0" applyNumberFormat="1" applyFont="1" applyFill="1" applyBorder="1" applyAlignment="1">
      <alignment vertical="center"/>
    </xf>
    <xf numFmtId="10" fontId="2" fillId="0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35" borderId="17" xfId="0" applyNumberFormat="1" applyFont="1" applyFill="1" applyBorder="1" applyAlignment="1" applyProtection="1">
      <alignment horizontal="right" vertical="center"/>
      <protection/>
    </xf>
    <xf numFmtId="39" fontId="3" fillId="0" borderId="0" xfId="0" applyFont="1" applyFill="1" applyBorder="1" applyAlignment="1" applyProtection="1">
      <alignment horizontal="left" vertical="center"/>
      <protection/>
    </xf>
    <xf numFmtId="39" fontId="3" fillId="0" borderId="0" xfId="0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10" fontId="3" fillId="0" borderId="0" xfId="52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35" borderId="2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 locked="0"/>
    </xf>
    <xf numFmtId="39" fontId="2" fillId="0" borderId="17" xfId="0" applyFont="1" applyFill="1" applyBorder="1" applyAlignment="1" applyProtection="1">
      <alignment horizontal="center" vertical="center"/>
      <protection/>
    </xf>
    <xf numFmtId="10" fontId="2" fillId="0" borderId="17" xfId="52" applyNumberFormat="1" applyFont="1" applyFill="1" applyBorder="1" applyAlignment="1">
      <alignment vertical="center"/>
    </xf>
    <xf numFmtId="39" fontId="3" fillId="33" borderId="18" xfId="0" applyFont="1" applyFill="1" applyBorder="1" applyAlignment="1" applyProtection="1" quotePrefix="1">
      <alignment horizontal="left" vertical="center"/>
      <protection locked="0"/>
    </xf>
    <xf numFmtId="39" fontId="3" fillId="35" borderId="19" xfId="0" applyFont="1" applyFill="1" applyBorder="1" applyAlignment="1" applyProtection="1">
      <alignment vertical="center"/>
      <protection/>
    </xf>
    <xf numFmtId="39" fontId="3" fillId="0" borderId="0" xfId="0" applyFont="1" applyFill="1" applyBorder="1" applyAlignment="1" applyProtection="1">
      <alignment vertical="center"/>
      <protection locked="0"/>
    </xf>
    <xf numFmtId="39" fontId="3" fillId="0" borderId="19" xfId="0" applyFont="1" applyFill="1" applyBorder="1" applyAlignment="1" applyProtection="1">
      <alignment vertical="center"/>
      <protection locked="0"/>
    </xf>
    <xf numFmtId="39" fontId="3" fillId="35" borderId="18" xfId="0" applyFont="1" applyFill="1" applyBorder="1" applyAlignment="1" applyProtection="1">
      <alignment vertical="center"/>
      <protection/>
    </xf>
    <xf numFmtId="39" fontId="3" fillId="0" borderId="18" xfId="0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9" fontId="2" fillId="33" borderId="18" xfId="0" applyFont="1" applyFill="1" applyBorder="1" applyAlignment="1" applyProtection="1" quotePrefix="1">
      <alignment horizontal="left" vertical="center"/>
      <protection locked="0"/>
    </xf>
    <xf numFmtId="39" fontId="2" fillId="33" borderId="18" xfId="0" applyFont="1" applyFill="1" applyBorder="1" applyAlignment="1" applyProtection="1">
      <alignment horizontal="left" vertical="center"/>
      <protection locked="0"/>
    </xf>
    <xf numFmtId="39" fontId="3" fillId="0" borderId="17" xfId="0" applyFont="1" applyFill="1" applyBorder="1" applyAlignment="1" applyProtection="1">
      <alignment horizontal="center" vertical="center"/>
      <protection/>
    </xf>
    <xf numFmtId="39" fontId="3" fillId="0" borderId="17" xfId="0" applyFont="1" applyFill="1" applyBorder="1" applyAlignment="1">
      <alignment vertical="center"/>
    </xf>
    <xf numFmtId="167" fontId="3" fillId="0" borderId="17" xfId="0" applyNumberFormat="1" applyFont="1" applyFill="1" applyBorder="1" applyAlignment="1">
      <alignment vertical="center"/>
    </xf>
    <xf numFmtId="10" fontId="3" fillId="0" borderId="17" xfId="52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right" vertical="center"/>
    </xf>
    <xf numFmtId="4" fontId="2" fillId="35" borderId="17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3" fillId="0" borderId="18" xfId="0" applyNumberFormat="1" applyFont="1" applyFill="1" applyBorder="1" applyAlignment="1" applyProtection="1">
      <alignment vertical="center"/>
      <protection/>
    </xf>
    <xf numFmtId="4" fontId="3" fillId="35" borderId="18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 locked="0"/>
    </xf>
    <xf numFmtId="39" fontId="2" fillId="0" borderId="21" xfId="0" applyFont="1" applyFill="1" applyBorder="1" applyAlignment="1" applyProtection="1">
      <alignment vertical="center"/>
      <protection/>
    </xf>
    <xf numFmtId="39" fontId="4" fillId="0" borderId="21" xfId="0" applyFont="1" applyFill="1" applyBorder="1" applyAlignment="1" applyProtection="1">
      <alignment horizontal="center" vertical="center"/>
      <protection/>
    </xf>
    <xf numFmtId="39" fontId="4" fillId="0" borderId="21" xfId="0" applyFont="1" applyFill="1" applyBorder="1" applyAlignment="1" applyProtection="1">
      <alignment horizontal="fill" vertical="center"/>
      <protection/>
    </xf>
    <xf numFmtId="167" fontId="4" fillId="0" borderId="21" xfId="0" applyNumberFormat="1" applyFont="1" applyFill="1" applyBorder="1" applyAlignment="1" applyProtection="1">
      <alignment horizontal="fill" vertical="center"/>
      <protection/>
    </xf>
    <xf numFmtId="10" fontId="4" fillId="0" borderId="21" xfId="52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4" fontId="2" fillId="35" borderId="21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39" fontId="2" fillId="0" borderId="0" xfId="0" applyFont="1" applyFill="1" applyAlignment="1" applyProtection="1">
      <alignment vertical="center"/>
      <protection locked="0"/>
    </xf>
    <xf numFmtId="39" fontId="2" fillId="0" borderId="17" xfId="0" applyFont="1" applyFill="1" applyBorder="1" applyAlignment="1" applyProtection="1" quotePrefix="1">
      <alignment horizontal="left" vertical="center"/>
      <protection/>
    </xf>
    <xf numFmtId="39" fontId="3" fillId="0" borderId="18" xfId="0" applyFont="1" applyBorder="1" applyAlignment="1" applyProtection="1">
      <alignment horizontal="left" vertical="center"/>
      <protection/>
    </xf>
    <xf numFmtId="39" fontId="3" fillId="0" borderId="18" xfId="0" applyFont="1" applyFill="1" applyBorder="1" applyAlignment="1" applyProtection="1">
      <alignment horizontal="center" vertical="center"/>
      <protection/>
    </xf>
    <xf numFmtId="39" fontId="3" fillId="0" borderId="18" xfId="0" applyFont="1" applyFill="1" applyBorder="1" applyAlignment="1" applyProtection="1">
      <alignment horizontal="center" vertical="center"/>
      <protection locked="0"/>
    </xf>
    <xf numFmtId="10" fontId="3" fillId="0" borderId="18" xfId="52" applyNumberFormat="1" applyFont="1" applyFill="1" applyBorder="1" applyAlignment="1" applyProtection="1">
      <alignment vertical="center"/>
      <protection locked="0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39" fontId="3" fillId="0" borderId="20" xfId="0" applyFont="1" applyFill="1" applyBorder="1" applyAlignment="1" applyProtection="1">
      <alignment vertical="center"/>
      <protection locked="0"/>
    </xf>
    <xf numFmtId="39" fontId="3" fillId="0" borderId="18" xfId="0" applyFont="1" applyFill="1" applyBorder="1" applyAlignment="1" applyProtection="1">
      <alignment horizontal="left" vertical="center"/>
      <protection locked="0"/>
    </xf>
    <xf numFmtId="39" fontId="3" fillId="0" borderId="18" xfId="0" applyFont="1" applyBorder="1" applyAlignment="1" applyProtection="1">
      <alignment vertical="center"/>
      <protection locked="0"/>
    </xf>
    <xf numFmtId="39" fontId="3" fillId="35" borderId="18" xfId="0" applyFont="1" applyFill="1" applyBorder="1" applyAlignment="1" applyProtection="1">
      <alignment horizontal="center" vertical="center"/>
      <protection locked="0"/>
    </xf>
    <xf numFmtId="10" fontId="3" fillId="33" borderId="18" xfId="52" applyNumberFormat="1" applyFont="1" applyFill="1" applyBorder="1" applyAlignment="1" applyProtection="1">
      <alignment vertical="center"/>
      <protection locked="0"/>
    </xf>
    <xf numFmtId="4" fontId="3" fillId="33" borderId="22" xfId="0" applyNumberFormat="1" applyFont="1" applyFill="1" applyBorder="1" applyAlignment="1" applyProtection="1">
      <alignment vertical="center"/>
      <protection locked="0"/>
    </xf>
    <xf numFmtId="39" fontId="3" fillId="35" borderId="22" xfId="0" applyFont="1" applyFill="1" applyBorder="1" applyAlignment="1" applyProtection="1">
      <alignment vertical="center"/>
      <protection/>
    </xf>
    <xf numFmtId="39" fontId="3" fillId="0" borderId="18" xfId="0" applyFont="1" applyBorder="1" applyAlignment="1" applyProtection="1">
      <alignment horizontal="left" vertical="center"/>
      <protection locked="0"/>
    </xf>
    <xf numFmtId="168" fontId="3" fillId="35" borderId="18" xfId="0" applyNumberFormat="1" applyFont="1" applyFill="1" applyBorder="1" applyAlignment="1" applyProtection="1">
      <alignment vertical="center"/>
      <protection locked="0"/>
    </xf>
    <xf numFmtId="39" fontId="3" fillId="33" borderId="18" xfId="0" applyFont="1" applyFill="1" applyBorder="1" applyAlignment="1" applyProtection="1">
      <alignment vertical="center"/>
      <protection locked="0"/>
    </xf>
    <xf numFmtId="9" fontId="2" fillId="0" borderId="17" xfId="52" applyFont="1" applyFill="1" applyBorder="1" applyAlignment="1">
      <alignment vertical="center"/>
    </xf>
    <xf numFmtId="39" fontId="3" fillId="35" borderId="21" xfId="0" applyFont="1" applyFill="1" applyBorder="1" applyAlignment="1" applyProtection="1">
      <alignment horizontal="left" vertical="center"/>
      <protection/>
    </xf>
    <xf numFmtId="39" fontId="3" fillId="35" borderId="21" xfId="0" applyFont="1" applyFill="1" applyBorder="1" applyAlignment="1" applyProtection="1">
      <alignment horizontal="center" vertical="center"/>
      <protection/>
    </xf>
    <xf numFmtId="39" fontId="3" fillId="35" borderId="21" xfId="0" applyFont="1" applyFill="1" applyBorder="1" applyAlignment="1">
      <alignment vertical="center"/>
    </xf>
    <xf numFmtId="167" fontId="3" fillId="35" borderId="21" xfId="0" applyNumberFormat="1" applyFont="1" applyFill="1" applyBorder="1" applyAlignment="1">
      <alignment vertical="center"/>
    </xf>
    <xf numFmtId="9" fontId="3" fillId="35" borderId="21" xfId="52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 applyProtection="1">
      <alignment vertical="center"/>
      <protection/>
    </xf>
    <xf numFmtId="4" fontId="3" fillId="0" borderId="21" xfId="0" applyNumberFormat="1" applyFont="1" applyFill="1" applyBorder="1" applyAlignment="1" applyProtection="1">
      <alignment vertical="center"/>
      <protection locked="0"/>
    </xf>
    <xf numFmtId="39" fontId="3" fillId="35" borderId="22" xfId="0" applyFont="1" applyFill="1" applyBorder="1" applyAlignment="1" applyProtection="1">
      <alignment horizontal="left" vertical="center"/>
      <protection/>
    </xf>
    <xf numFmtId="39" fontId="3" fillId="35" borderId="22" xfId="0" applyFont="1" applyFill="1" applyBorder="1" applyAlignment="1" applyProtection="1">
      <alignment horizontal="center" vertical="center"/>
      <protection/>
    </xf>
    <xf numFmtId="39" fontId="3" fillId="35" borderId="22" xfId="0" applyFont="1" applyFill="1" applyBorder="1" applyAlignment="1">
      <alignment vertical="center"/>
    </xf>
    <xf numFmtId="167" fontId="3" fillId="35" borderId="22" xfId="0" applyNumberFormat="1" applyFont="1" applyFill="1" applyBorder="1" applyAlignment="1">
      <alignment vertical="center"/>
    </xf>
    <xf numFmtId="9" fontId="3" fillId="35" borderId="22" xfId="52" applyFont="1" applyFill="1" applyBorder="1" applyAlignment="1">
      <alignment vertical="center"/>
    </xf>
    <xf numFmtId="4" fontId="3" fillId="35" borderId="22" xfId="0" applyNumberFormat="1" applyFont="1" applyFill="1" applyBorder="1" applyAlignment="1">
      <alignment vertical="center"/>
    </xf>
    <xf numFmtId="4" fontId="3" fillId="35" borderId="22" xfId="0" applyNumberFormat="1" applyFont="1" applyFill="1" applyBorder="1" applyAlignment="1" applyProtection="1">
      <alignment vertical="center"/>
      <protection/>
    </xf>
    <xf numFmtId="4" fontId="3" fillId="0" borderId="22" xfId="0" applyNumberFormat="1" applyFont="1" applyFill="1" applyBorder="1" applyAlignment="1" applyProtection="1">
      <alignment vertical="center"/>
      <protection locked="0"/>
    </xf>
    <xf numFmtId="39" fontId="2" fillId="0" borderId="23" xfId="0" applyFont="1" applyFill="1" applyBorder="1" applyAlignment="1" applyProtection="1" quotePrefix="1">
      <alignment horizontal="left" vertical="center"/>
      <protection/>
    </xf>
    <xf numFmtId="39" fontId="2" fillId="0" borderId="23" xfId="0" applyFont="1" applyFill="1" applyBorder="1" applyAlignment="1" applyProtection="1" quotePrefix="1">
      <alignment horizontal="center" vertical="center"/>
      <protection/>
    </xf>
    <xf numFmtId="39" fontId="2" fillId="0" borderId="23" xfId="0" applyFont="1" applyFill="1" applyBorder="1" applyAlignment="1">
      <alignment vertical="center"/>
    </xf>
    <xf numFmtId="167" fontId="2" fillId="0" borderId="23" xfId="0" applyNumberFormat="1" applyFont="1" applyFill="1" applyBorder="1" applyAlignment="1">
      <alignment vertical="center"/>
    </xf>
    <xf numFmtId="9" fontId="2" fillId="0" borderId="23" xfId="52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right" vertical="center"/>
    </xf>
    <xf numFmtId="4" fontId="2" fillId="35" borderId="23" xfId="0" applyNumberFormat="1" applyFont="1" applyFill="1" applyBorder="1" applyAlignment="1" applyProtection="1">
      <alignment vertical="center"/>
      <protection/>
    </xf>
    <xf numFmtId="4" fontId="2" fillId="0" borderId="23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Alignment="1">
      <alignment horizontal="center" vertical="center"/>
    </xf>
    <xf numFmtId="39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Font="1" applyFill="1" applyAlignment="1" applyProtection="1">
      <alignment horizontal="center" vertical="center"/>
      <protection locked="0"/>
    </xf>
    <xf numFmtId="39" fontId="3" fillId="0" borderId="24" xfId="0" applyFont="1" applyFill="1" applyBorder="1" applyAlignment="1">
      <alignment horizontal="center" vertical="center"/>
    </xf>
    <xf numFmtId="39" fontId="3" fillId="0" borderId="25" xfId="0" applyFont="1" applyFill="1" applyBorder="1" applyAlignment="1">
      <alignment horizontal="center" vertical="center"/>
    </xf>
    <xf numFmtId="39" fontId="3" fillId="0" borderId="26" xfId="0" applyFont="1" applyFill="1" applyBorder="1" applyAlignment="1">
      <alignment horizontal="center" vertical="center" wrapText="1"/>
    </xf>
    <xf numFmtId="39" fontId="3" fillId="0" borderId="27" xfId="0" applyFont="1" applyFill="1" applyBorder="1" applyAlignment="1">
      <alignment horizontal="center" vertical="center" wrapText="1"/>
    </xf>
    <xf numFmtId="39" fontId="3" fillId="0" borderId="28" xfId="0" applyFont="1" applyFill="1" applyBorder="1" applyAlignment="1">
      <alignment horizontal="center" vertical="center" wrapText="1"/>
    </xf>
    <xf numFmtId="39" fontId="3" fillId="0" borderId="29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vertical="center"/>
    </xf>
    <xf numFmtId="171" fontId="3" fillId="35" borderId="18" xfId="0" applyNumberFormat="1" applyFont="1" applyFill="1" applyBorder="1" applyAlignment="1" applyProtection="1">
      <alignment vertical="center"/>
      <protection locked="0"/>
    </xf>
    <xf numFmtId="2" fontId="3" fillId="33" borderId="10" xfId="0" applyNumberFormat="1" applyFont="1" applyFill="1" applyBorder="1" applyAlignment="1">
      <alignment vertical="center"/>
    </xf>
    <xf numFmtId="167" fontId="3" fillId="35" borderId="22" xfId="0" applyNumberFormat="1" applyFont="1" applyFill="1" applyBorder="1" applyAlignment="1" applyProtection="1">
      <alignment vertical="center"/>
      <protection/>
    </xf>
    <xf numFmtId="39" fontId="2" fillId="0" borderId="30" xfId="0" applyFont="1" applyFill="1" applyBorder="1" applyAlignment="1" applyProtection="1">
      <alignment horizontal="left" vertical="top" wrapText="1"/>
      <protection/>
    </xf>
    <xf numFmtId="39" fontId="3" fillId="0" borderId="10" xfId="0" applyFont="1" applyFill="1" applyBorder="1" applyAlignment="1">
      <alignment horizontal="center" vertical="center"/>
    </xf>
    <xf numFmtId="39" fontId="3" fillId="0" borderId="10" xfId="0" applyFont="1" applyFill="1" applyBorder="1" applyAlignment="1" applyProtection="1">
      <alignment horizontal="center" vertical="center"/>
      <protection/>
    </xf>
    <xf numFmtId="3" fontId="3" fillId="33" borderId="31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39" fontId="2" fillId="0" borderId="33" xfId="0" applyFont="1" applyFill="1" applyBorder="1" applyAlignment="1" applyProtection="1">
      <alignment horizontal="center" vertical="center"/>
      <protection/>
    </xf>
    <xf numFmtId="39" fontId="2" fillId="0" borderId="30" xfId="0" applyFont="1" applyFill="1" applyBorder="1" applyAlignment="1" applyProtection="1">
      <alignment horizontal="center" vertical="center"/>
      <protection/>
    </xf>
    <xf numFmtId="39" fontId="2" fillId="0" borderId="3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fora.silverio\Documents\Viagem%20-%20SC%20-%20Milho%20e%20leite\Custos%20tabulados%20na%20Gecup\CEBOLA-SC-Alfredo%20Wagner-JUN-201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1">
          <cell r="E11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49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55.25390625" style="7" customWidth="1"/>
    <col min="2" max="2" width="20.875" style="7" bestFit="1" customWidth="1"/>
    <col min="3" max="3" width="9.75390625" style="7" bestFit="1" customWidth="1"/>
    <col min="4" max="4" width="10.125" style="145" customWidth="1"/>
    <col min="5" max="5" width="10.125" style="7" customWidth="1"/>
    <col min="6" max="6" width="8.625" style="7" customWidth="1"/>
    <col min="7" max="7" width="9.125" style="146" customWidth="1"/>
    <col min="8" max="8" width="9.375" style="146" customWidth="1"/>
    <col min="9" max="9" width="8.375" style="146" customWidth="1"/>
    <col min="10" max="10" width="8.375" style="146" hidden="1" customWidth="1"/>
    <col min="11" max="12" width="0" style="7" hidden="1" customWidth="1"/>
    <col min="13" max="16384" width="9.625" style="7" customWidth="1"/>
  </cols>
  <sheetData>
    <row r="1" spans="1:12" ht="12.75">
      <c r="A1" s="1" t="s">
        <v>0</v>
      </c>
      <c r="B1" s="159" t="s">
        <v>1</v>
      </c>
      <c r="C1" s="159"/>
      <c r="D1" s="2" t="s">
        <v>2</v>
      </c>
      <c r="E1" s="3">
        <v>0.8</v>
      </c>
      <c r="F1" s="147" t="s">
        <v>3</v>
      </c>
      <c r="G1" s="148"/>
      <c r="H1" s="6"/>
      <c r="I1" s="4"/>
      <c r="J1" s="4"/>
      <c r="K1" s="5"/>
      <c r="L1" s="5"/>
    </row>
    <row r="2" spans="1:12" ht="12.75" customHeight="1">
      <c r="A2" s="8" t="s">
        <v>4</v>
      </c>
      <c r="B2" s="159"/>
      <c r="C2" s="159"/>
      <c r="D2" s="2" t="s">
        <v>5</v>
      </c>
      <c r="E2" s="3">
        <v>0.2</v>
      </c>
      <c r="F2" s="149" t="s">
        <v>6</v>
      </c>
      <c r="G2" s="150"/>
      <c r="H2" s="160"/>
      <c r="I2" s="4"/>
      <c r="J2" s="4"/>
      <c r="K2" s="5"/>
      <c r="L2" s="5"/>
    </row>
    <row r="3" spans="1:12" ht="12.75">
      <c r="A3" s="1" t="s">
        <v>129</v>
      </c>
      <c r="B3" s="159" t="s">
        <v>7</v>
      </c>
      <c r="C3" s="9" t="s">
        <v>8</v>
      </c>
      <c r="D3" s="10">
        <v>50000</v>
      </c>
      <c r="E3" s="11"/>
      <c r="F3" s="151"/>
      <c r="G3" s="152"/>
      <c r="H3" s="161"/>
      <c r="I3" s="4"/>
      <c r="J3" s="4"/>
      <c r="K3" s="5"/>
      <c r="L3" s="5"/>
    </row>
    <row r="4" spans="1:12" ht="12.75">
      <c r="A4" s="12"/>
      <c r="B4" s="159"/>
      <c r="C4" s="13" t="s">
        <v>9</v>
      </c>
      <c r="D4" s="10"/>
      <c r="E4" s="10"/>
      <c r="F4" s="148"/>
      <c r="G4" s="153"/>
      <c r="I4" s="4"/>
      <c r="J4" s="4"/>
      <c r="K4" s="5"/>
      <c r="L4" s="5"/>
    </row>
    <row r="5" spans="1:12" ht="12.75">
      <c r="A5" s="157"/>
      <c r="B5" s="158" t="s">
        <v>10</v>
      </c>
      <c r="C5" s="13" t="s">
        <v>11</v>
      </c>
      <c r="D5" s="14">
        <v>0.2</v>
      </c>
      <c r="E5" s="11"/>
      <c r="F5" s="5"/>
      <c r="G5" s="4"/>
      <c r="H5" s="4"/>
      <c r="I5" s="4"/>
      <c r="J5" s="4"/>
      <c r="K5" s="5"/>
      <c r="L5" s="5"/>
    </row>
    <row r="6" spans="1:12" ht="12.75">
      <c r="A6" s="157"/>
      <c r="B6" s="158"/>
      <c r="C6" s="13" t="s">
        <v>12</v>
      </c>
      <c r="D6" s="155">
        <v>1000</v>
      </c>
      <c r="E6" s="11"/>
      <c r="F6" s="5"/>
      <c r="G6" s="4"/>
      <c r="H6" s="4"/>
      <c r="I6" s="4"/>
      <c r="J6" s="4"/>
      <c r="K6" s="5"/>
      <c r="L6" s="5"/>
    </row>
    <row r="7" spans="1:12" ht="12.75">
      <c r="A7" s="157"/>
      <c r="B7" s="158"/>
      <c r="C7" s="13" t="s">
        <v>9</v>
      </c>
      <c r="D7" s="10"/>
      <c r="E7" s="10"/>
      <c r="F7" s="5"/>
      <c r="G7" s="4"/>
      <c r="H7" s="4"/>
      <c r="I7" s="4"/>
      <c r="J7" s="4"/>
      <c r="K7" s="5"/>
      <c r="L7" s="5"/>
    </row>
    <row r="8" spans="1:12" ht="12.75">
      <c r="A8" s="1" t="s">
        <v>130</v>
      </c>
      <c r="B8" s="13" t="s">
        <v>13</v>
      </c>
      <c r="C8" s="6">
        <v>15000</v>
      </c>
      <c r="D8" s="5"/>
      <c r="E8" s="5"/>
      <c r="F8" s="5"/>
      <c r="G8" s="4"/>
      <c r="H8" s="4"/>
      <c r="I8" s="4"/>
      <c r="J8" s="4"/>
      <c r="K8" s="5"/>
      <c r="L8" s="5"/>
    </row>
    <row r="9" spans="1:12" ht="12.75">
      <c r="A9" s="1" t="s">
        <v>131</v>
      </c>
      <c r="B9" s="13" t="s">
        <v>14</v>
      </c>
      <c r="C9" s="6">
        <v>20</v>
      </c>
      <c r="D9" s="15"/>
      <c r="E9" s="5"/>
      <c r="F9" s="5"/>
      <c r="G9" s="16"/>
      <c r="H9" s="16"/>
      <c r="I9" s="4"/>
      <c r="J9" s="4"/>
      <c r="K9" s="5"/>
      <c r="L9" s="5"/>
    </row>
    <row r="10" spans="1:12" ht="12.75">
      <c r="A10" s="5"/>
      <c r="B10" s="17"/>
      <c r="C10" s="5"/>
      <c r="D10" s="17" t="s">
        <v>15</v>
      </c>
      <c r="E10" s="18">
        <v>3.5</v>
      </c>
      <c r="F10" s="5"/>
      <c r="G10" s="16"/>
      <c r="H10" s="16"/>
      <c r="I10" s="19"/>
      <c r="J10" s="4"/>
      <c r="K10" s="5"/>
      <c r="L10" s="5"/>
    </row>
    <row r="11" spans="1:12" ht="13.5" thickBot="1">
      <c r="A11" s="5" t="s">
        <v>16</v>
      </c>
      <c r="B11" s="20"/>
      <c r="C11" s="5"/>
      <c r="D11" s="20" t="s">
        <v>17</v>
      </c>
      <c r="E11" s="21">
        <v>25000</v>
      </c>
      <c r="F11" s="5"/>
      <c r="G11" s="16"/>
      <c r="H11" s="16"/>
      <c r="I11" s="4"/>
      <c r="J11" s="22"/>
      <c r="K11" s="5"/>
      <c r="L11" s="5"/>
    </row>
    <row r="12" spans="1:12" ht="12.75">
      <c r="A12" s="23"/>
      <c r="B12" s="24" t="s">
        <v>18</v>
      </c>
      <c r="C12" s="25"/>
      <c r="D12" s="26" t="s">
        <v>19</v>
      </c>
      <c r="E12" s="26" t="s">
        <v>20</v>
      </c>
      <c r="F12" s="26" t="s">
        <v>21</v>
      </c>
      <c r="G12" s="26" t="s">
        <v>22</v>
      </c>
      <c r="H12" s="162" t="s">
        <v>22</v>
      </c>
      <c r="I12" s="27"/>
      <c r="J12" s="26"/>
      <c r="K12" s="5"/>
      <c r="L12" s="5"/>
    </row>
    <row r="13" spans="1:12" ht="12.75">
      <c r="A13" s="12" t="s">
        <v>23</v>
      </c>
      <c r="B13" s="28"/>
      <c r="C13" s="29" t="s">
        <v>24</v>
      </c>
      <c r="D13" s="15"/>
      <c r="E13" s="5"/>
      <c r="F13" s="30" t="s">
        <v>24</v>
      </c>
      <c r="G13" s="30" t="s">
        <v>26</v>
      </c>
      <c r="H13" s="163"/>
      <c r="I13" s="27"/>
      <c r="J13" s="30"/>
      <c r="K13" s="5"/>
      <c r="L13" s="5"/>
    </row>
    <row r="14" spans="1:12" ht="13.5" thickBot="1">
      <c r="A14" s="31"/>
      <c r="B14" s="32" t="s">
        <v>28</v>
      </c>
      <c r="C14" s="33"/>
      <c r="D14" s="34" t="s">
        <v>25</v>
      </c>
      <c r="E14" s="34" t="s">
        <v>29</v>
      </c>
      <c r="F14" s="35" t="s">
        <v>30</v>
      </c>
      <c r="G14" s="34" t="s">
        <v>12</v>
      </c>
      <c r="H14" s="164" t="s">
        <v>128</v>
      </c>
      <c r="I14" s="27"/>
      <c r="J14" s="36"/>
      <c r="K14" s="5"/>
      <c r="L14" s="5"/>
    </row>
    <row r="15" spans="1:12" ht="12.75">
      <c r="A15" s="37" t="s">
        <v>31</v>
      </c>
      <c r="B15" s="37"/>
      <c r="C15" s="38"/>
      <c r="D15" s="39"/>
      <c r="E15" s="40"/>
      <c r="F15" s="41"/>
      <c r="G15" s="42">
        <f>SUM(G16:G20)</f>
        <v>265.516036</v>
      </c>
      <c r="H15" s="42">
        <f>G15/E11</f>
        <v>0.01062064144</v>
      </c>
      <c r="I15" s="43"/>
      <c r="J15" s="44"/>
      <c r="K15" s="45">
        <v>226.34</v>
      </c>
      <c r="L15" s="46" t="e">
        <v>#DIV/0!</v>
      </c>
    </row>
    <row r="16" spans="1:12" ht="12.75">
      <c r="A16" s="47" t="s">
        <v>32</v>
      </c>
      <c r="B16" s="48" t="s">
        <v>33</v>
      </c>
      <c r="C16" s="48" t="s">
        <v>34</v>
      </c>
      <c r="D16" s="49">
        <v>0.29</v>
      </c>
      <c r="E16" s="50">
        <v>0.5</v>
      </c>
      <c r="F16" s="51">
        <v>30</v>
      </c>
      <c r="G16" s="52">
        <f>F16*E16*D16</f>
        <v>4.35</v>
      </c>
      <c r="H16" s="52">
        <v>0</v>
      </c>
      <c r="I16" s="53"/>
      <c r="J16" s="54"/>
      <c r="K16" s="45">
        <v>4.35</v>
      </c>
      <c r="L16" s="46" t="e">
        <v>#DIV/0!</v>
      </c>
    </row>
    <row r="17" spans="1:12" ht="12.75">
      <c r="A17" s="47" t="s">
        <v>35</v>
      </c>
      <c r="B17" s="48" t="s">
        <v>33</v>
      </c>
      <c r="C17" s="48" t="s">
        <v>34</v>
      </c>
      <c r="D17" s="49">
        <v>0.29</v>
      </c>
      <c r="E17" s="50">
        <v>0.1</v>
      </c>
      <c r="F17" s="51">
        <v>25</v>
      </c>
      <c r="G17" s="52">
        <f>F17*E17*D17</f>
        <v>0.725</v>
      </c>
      <c r="H17" s="55">
        <v>0</v>
      </c>
      <c r="I17" s="53"/>
      <c r="J17" s="56"/>
      <c r="K17" s="45">
        <v>0.52</v>
      </c>
      <c r="L17" s="46" t="e">
        <v>#DIV/0!</v>
      </c>
    </row>
    <row r="18" spans="1:12" ht="12.75">
      <c r="A18" s="47" t="s">
        <v>36</v>
      </c>
      <c r="B18" s="48" t="s">
        <v>33</v>
      </c>
      <c r="C18" s="48" t="s">
        <v>37</v>
      </c>
      <c r="D18" s="49">
        <v>8</v>
      </c>
      <c r="E18" s="50">
        <v>0.2</v>
      </c>
      <c r="F18" s="51">
        <v>136.28</v>
      </c>
      <c r="G18" s="52">
        <f>F18*E18*D18</f>
        <v>218.048</v>
      </c>
      <c r="H18" s="55">
        <v>0.01</v>
      </c>
      <c r="I18" s="53"/>
      <c r="J18" s="56"/>
      <c r="K18" s="45">
        <v>208</v>
      </c>
      <c r="L18" s="46" t="e">
        <v>#DIV/0!</v>
      </c>
    </row>
    <row r="19" spans="1:12" ht="12.75">
      <c r="A19" s="47" t="s">
        <v>38</v>
      </c>
      <c r="B19" s="48" t="s">
        <v>33</v>
      </c>
      <c r="C19" s="48" t="s">
        <v>39</v>
      </c>
      <c r="D19" s="49">
        <v>0.666</v>
      </c>
      <c r="E19" s="50">
        <v>0.2</v>
      </c>
      <c r="F19" s="51">
        <v>127.23</v>
      </c>
      <c r="G19" s="52">
        <f>F19*E19*D19</f>
        <v>16.947036</v>
      </c>
      <c r="H19" s="55">
        <v>0</v>
      </c>
      <c r="I19" s="53"/>
      <c r="J19" s="56"/>
      <c r="K19" s="45">
        <v>5.34</v>
      </c>
      <c r="L19" s="46" t="e">
        <v>#DIV/0!</v>
      </c>
    </row>
    <row r="20" spans="1:12" ht="12.75">
      <c r="A20" s="47" t="s">
        <v>40</v>
      </c>
      <c r="B20" s="48" t="s">
        <v>33</v>
      </c>
      <c r="C20" s="48" t="s">
        <v>39</v>
      </c>
      <c r="D20" s="49">
        <v>1</v>
      </c>
      <c r="E20" s="50">
        <v>0.2</v>
      </c>
      <c r="F20" s="51">
        <v>127.23</v>
      </c>
      <c r="G20" s="52">
        <f>F20*E20*D20</f>
        <v>25.446</v>
      </c>
      <c r="H20" s="55">
        <v>0</v>
      </c>
      <c r="I20" s="53"/>
      <c r="J20" s="56"/>
      <c r="K20" s="45">
        <v>8.13</v>
      </c>
      <c r="L20" s="46" t="e">
        <v>#DIV/0!</v>
      </c>
    </row>
    <row r="21" spans="1:12" ht="12.75">
      <c r="A21" s="47"/>
      <c r="B21" s="48"/>
      <c r="C21" s="48"/>
      <c r="D21" s="49"/>
      <c r="E21" s="50"/>
      <c r="F21" s="51"/>
      <c r="G21" s="55">
        <v>0</v>
      </c>
      <c r="H21" s="55">
        <v>0</v>
      </c>
      <c r="I21" s="53"/>
      <c r="J21" s="56"/>
      <c r="K21" s="45">
        <v>0</v>
      </c>
      <c r="L21" s="46" t="e">
        <v>#DIV/0!</v>
      </c>
    </row>
    <row r="22" spans="1:12" ht="12.75">
      <c r="A22" s="57" t="s">
        <v>41</v>
      </c>
      <c r="B22" s="57"/>
      <c r="C22" s="58"/>
      <c r="D22" s="59"/>
      <c r="E22" s="60"/>
      <c r="F22" s="61"/>
      <c r="G22" s="62">
        <f>SUM(G23:G35)</f>
        <v>3204.5568000000003</v>
      </c>
      <c r="H22" s="62">
        <f>G22/E11</f>
        <v>0.128182272</v>
      </c>
      <c r="I22" s="43"/>
      <c r="J22" s="44"/>
      <c r="K22" s="45">
        <v>2233.93</v>
      </c>
      <c r="L22" s="46" t="e">
        <v>#DIV/0!</v>
      </c>
    </row>
    <row r="23" spans="1:12" ht="12.75">
      <c r="A23" s="47" t="s">
        <v>42</v>
      </c>
      <c r="B23" s="48" t="s">
        <v>43</v>
      </c>
      <c r="C23" s="48" t="s">
        <v>39</v>
      </c>
      <c r="D23" s="49">
        <v>0.66</v>
      </c>
      <c r="E23" s="50">
        <v>1</v>
      </c>
      <c r="F23" s="51">
        <v>127.23</v>
      </c>
      <c r="G23" s="55">
        <f aca="true" t="shared" si="0" ref="G23:G35">F23*E23*D23</f>
        <v>83.9718</v>
      </c>
      <c r="H23" s="55">
        <v>0</v>
      </c>
      <c r="I23" s="53"/>
      <c r="J23" s="56"/>
      <c r="K23" s="45">
        <v>26.82</v>
      </c>
      <c r="L23" s="46" t="e">
        <v>#DIV/0!</v>
      </c>
    </row>
    <row r="24" spans="1:12" ht="12.75">
      <c r="A24" s="47" t="s">
        <v>44</v>
      </c>
      <c r="B24" s="48" t="s">
        <v>43</v>
      </c>
      <c r="C24" s="48" t="s">
        <v>45</v>
      </c>
      <c r="D24" s="49">
        <v>25</v>
      </c>
      <c r="E24" s="50">
        <v>1</v>
      </c>
      <c r="F24" s="51">
        <v>6.95</v>
      </c>
      <c r="G24" s="55">
        <f t="shared" si="0"/>
        <v>173.75</v>
      </c>
      <c r="H24" s="55">
        <v>0.01</v>
      </c>
      <c r="I24" s="53"/>
      <c r="J24" s="56"/>
      <c r="K24" s="45">
        <v>173.75</v>
      </c>
      <c r="L24" s="46" t="e">
        <v>#DIV/0!</v>
      </c>
    </row>
    <row r="25" spans="1:12" ht="12.75">
      <c r="A25" s="47" t="s">
        <v>46</v>
      </c>
      <c r="B25" s="48" t="s">
        <v>47</v>
      </c>
      <c r="C25" s="48" t="s">
        <v>39</v>
      </c>
      <c r="D25" s="49">
        <v>3</v>
      </c>
      <c r="E25" s="50">
        <v>1</v>
      </c>
      <c r="F25" s="51">
        <v>127.23</v>
      </c>
      <c r="G25" s="55">
        <f t="shared" si="0"/>
        <v>381.69</v>
      </c>
      <c r="H25" s="55">
        <v>0</v>
      </c>
      <c r="I25" s="53"/>
      <c r="J25" s="56"/>
      <c r="K25" s="45">
        <v>121.66</v>
      </c>
      <c r="L25" s="46" t="e">
        <v>#DIV/0!</v>
      </c>
    </row>
    <row r="26" spans="1:12" ht="12.75">
      <c r="A26" s="47" t="s">
        <v>48</v>
      </c>
      <c r="B26" s="48" t="s">
        <v>47</v>
      </c>
      <c r="C26" s="48" t="s">
        <v>39</v>
      </c>
      <c r="D26" s="49">
        <v>1</v>
      </c>
      <c r="E26" s="50">
        <v>1</v>
      </c>
      <c r="F26" s="51">
        <v>127.23</v>
      </c>
      <c r="G26" s="55">
        <f t="shared" si="0"/>
        <v>127.23</v>
      </c>
      <c r="H26" s="55">
        <v>0</v>
      </c>
      <c r="I26" s="53"/>
      <c r="J26" s="56"/>
      <c r="K26" s="45">
        <v>40.64</v>
      </c>
      <c r="L26" s="46" t="e">
        <v>#DIV/0!</v>
      </c>
    </row>
    <row r="27" spans="1:12" ht="12.75">
      <c r="A27" s="47" t="s">
        <v>49</v>
      </c>
      <c r="B27" s="48" t="s">
        <v>50</v>
      </c>
      <c r="C27" s="48" t="s">
        <v>39</v>
      </c>
      <c r="D27" s="49">
        <v>5</v>
      </c>
      <c r="E27" s="50">
        <v>0.2</v>
      </c>
      <c r="F27" s="51">
        <v>127.23</v>
      </c>
      <c r="G27" s="55">
        <f t="shared" si="0"/>
        <v>127.23</v>
      </c>
      <c r="H27" s="55">
        <v>0</v>
      </c>
      <c r="I27" s="53"/>
      <c r="J27" s="56"/>
      <c r="K27" s="45">
        <v>40.44</v>
      </c>
      <c r="L27" s="46" t="e">
        <v>#DIV/0!</v>
      </c>
    </row>
    <row r="28" spans="1:12" ht="12.75">
      <c r="A28" s="47" t="s">
        <v>51</v>
      </c>
      <c r="B28" s="48" t="s">
        <v>50</v>
      </c>
      <c r="C28" s="48" t="s">
        <v>52</v>
      </c>
      <c r="D28" s="49">
        <v>2.5</v>
      </c>
      <c r="E28" s="50">
        <v>1</v>
      </c>
      <c r="F28" s="51">
        <v>73.8</v>
      </c>
      <c r="G28" s="55">
        <f t="shared" si="0"/>
        <v>184.5</v>
      </c>
      <c r="H28" s="55">
        <v>0.01</v>
      </c>
      <c r="I28" s="53"/>
      <c r="J28" s="56"/>
      <c r="K28" s="45">
        <v>170</v>
      </c>
      <c r="L28" s="46" t="e">
        <v>#DIV/0!</v>
      </c>
    </row>
    <row r="29" spans="1:12" ht="12.75">
      <c r="A29" s="47" t="s">
        <v>53</v>
      </c>
      <c r="B29" s="48" t="s">
        <v>50</v>
      </c>
      <c r="C29" s="48" t="s">
        <v>54</v>
      </c>
      <c r="D29" s="49">
        <v>4</v>
      </c>
      <c r="E29" s="50">
        <v>1</v>
      </c>
      <c r="F29" s="51">
        <v>50.97</v>
      </c>
      <c r="G29" s="55">
        <f t="shared" si="0"/>
        <v>203.88</v>
      </c>
      <c r="H29" s="55">
        <v>0</v>
      </c>
      <c r="I29" s="53"/>
      <c r="J29" s="56"/>
      <c r="K29" s="45">
        <v>92</v>
      </c>
      <c r="L29" s="46" t="e">
        <v>#DIV/0!</v>
      </c>
    </row>
    <row r="30" spans="1:12" ht="12.75">
      <c r="A30" s="47" t="s">
        <v>55</v>
      </c>
      <c r="B30" s="48" t="s">
        <v>50</v>
      </c>
      <c r="C30" s="48" t="s">
        <v>56</v>
      </c>
      <c r="D30" s="49">
        <v>0.5</v>
      </c>
      <c r="E30" s="50">
        <v>1</v>
      </c>
      <c r="F30" s="51">
        <v>120.61</v>
      </c>
      <c r="G30" s="55">
        <f t="shared" si="0"/>
        <v>60.305</v>
      </c>
      <c r="H30" s="55">
        <v>0</v>
      </c>
      <c r="I30" s="53"/>
      <c r="J30" s="56"/>
      <c r="K30" s="45">
        <v>60</v>
      </c>
      <c r="L30" s="46" t="e">
        <v>#DIV/0!</v>
      </c>
    </row>
    <row r="31" spans="1:12" ht="12.75">
      <c r="A31" s="47" t="s">
        <v>57</v>
      </c>
      <c r="B31" s="48" t="s">
        <v>50</v>
      </c>
      <c r="C31" s="48" t="s">
        <v>45</v>
      </c>
      <c r="D31" s="49">
        <v>2.5</v>
      </c>
      <c r="E31" s="50">
        <v>1</v>
      </c>
      <c r="F31" s="51">
        <v>473</v>
      </c>
      <c r="G31" s="55">
        <f t="shared" si="0"/>
        <v>1182.5</v>
      </c>
      <c r="H31" s="55">
        <v>0.04</v>
      </c>
      <c r="I31" s="53"/>
      <c r="J31" s="56"/>
      <c r="K31" s="45">
        <v>1050</v>
      </c>
      <c r="L31" s="46" t="e">
        <v>#DIV/0!</v>
      </c>
    </row>
    <row r="32" spans="1:12" ht="12.75">
      <c r="A32" s="47" t="s">
        <v>58</v>
      </c>
      <c r="B32" s="48" t="s">
        <v>50</v>
      </c>
      <c r="C32" s="48" t="s">
        <v>59</v>
      </c>
      <c r="D32" s="49">
        <v>10</v>
      </c>
      <c r="E32" s="50">
        <v>1</v>
      </c>
      <c r="F32" s="51">
        <v>37</v>
      </c>
      <c r="G32" s="55">
        <f t="shared" si="0"/>
        <v>370</v>
      </c>
      <c r="H32" s="55">
        <v>0.01</v>
      </c>
      <c r="I32" s="53"/>
      <c r="J32" s="56"/>
      <c r="K32" s="45">
        <v>370</v>
      </c>
      <c r="L32" s="46" t="e">
        <v>#DIV/0!</v>
      </c>
    </row>
    <row r="33" spans="1:12" ht="12.75">
      <c r="A33" s="47" t="s">
        <v>60</v>
      </c>
      <c r="B33" s="48" t="s">
        <v>50</v>
      </c>
      <c r="C33" s="48" t="s">
        <v>56</v>
      </c>
      <c r="D33" s="49">
        <v>0.5</v>
      </c>
      <c r="E33" s="50">
        <v>1</v>
      </c>
      <c r="F33" s="51">
        <v>120</v>
      </c>
      <c r="G33" s="55">
        <f t="shared" si="0"/>
        <v>60</v>
      </c>
      <c r="H33" s="55">
        <v>0</v>
      </c>
      <c r="I33" s="53"/>
      <c r="J33" s="56"/>
      <c r="K33" s="45">
        <v>60</v>
      </c>
      <c r="L33" s="46" t="e">
        <v>#DIV/0!</v>
      </c>
    </row>
    <row r="34" spans="1:12" ht="12.75">
      <c r="A34" s="47"/>
      <c r="B34" s="48"/>
      <c r="C34" s="48"/>
      <c r="D34" s="49"/>
      <c r="E34" s="50"/>
      <c r="F34" s="51"/>
      <c r="G34" s="55">
        <f t="shared" si="0"/>
        <v>0</v>
      </c>
      <c r="H34" s="55">
        <v>0</v>
      </c>
      <c r="I34" s="53"/>
      <c r="J34" s="56"/>
      <c r="K34" s="45">
        <v>0</v>
      </c>
      <c r="L34" s="46" t="e">
        <v>#DIV/0!</v>
      </c>
    </row>
    <row r="35" spans="1:12" ht="12.75">
      <c r="A35" s="63" t="s">
        <v>61</v>
      </c>
      <c r="B35" s="64"/>
      <c r="C35" s="64" t="s">
        <v>62</v>
      </c>
      <c r="D35" s="65">
        <v>0.25</v>
      </c>
      <c r="E35" s="66">
        <v>1</v>
      </c>
      <c r="F35" s="67">
        <v>998</v>
      </c>
      <c r="G35" s="55">
        <f t="shared" si="0"/>
        <v>249.5</v>
      </c>
      <c r="H35" s="68">
        <v>0</v>
      </c>
      <c r="I35" s="69"/>
      <c r="J35" s="70"/>
      <c r="K35" s="45">
        <v>28.62</v>
      </c>
      <c r="L35" s="46" t="e">
        <v>#DIV/0!</v>
      </c>
    </row>
    <row r="36" spans="1:12" ht="12.75">
      <c r="A36" s="57" t="s">
        <v>63</v>
      </c>
      <c r="B36" s="71"/>
      <c r="C36" s="58"/>
      <c r="D36" s="59"/>
      <c r="E36" s="72"/>
      <c r="F36" s="61"/>
      <c r="G36" s="62">
        <f>SUM(G37:G50)</f>
        <v>6302.074999999999</v>
      </c>
      <c r="H36" s="62">
        <f>G36/E11</f>
        <v>0.25208299999999995</v>
      </c>
      <c r="I36" s="43"/>
      <c r="J36" s="44"/>
      <c r="K36" s="45">
        <v>6046.08</v>
      </c>
      <c r="L36" s="46" t="e">
        <v>#DIV/0!</v>
      </c>
    </row>
    <row r="37" spans="1:12" s="75" customFormat="1" ht="12.75">
      <c r="A37" s="73" t="s">
        <v>64</v>
      </c>
      <c r="B37" s="48" t="s">
        <v>65</v>
      </c>
      <c r="C37" s="48" t="s">
        <v>56</v>
      </c>
      <c r="D37" s="49">
        <v>40</v>
      </c>
      <c r="E37" s="50">
        <v>1</v>
      </c>
      <c r="F37" s="51">
        <v>120.61</v>
      </c>
      <c r="G37" s="74">
        <f aca="true" t="shared" si="1" ref="G37:G50">F37*E37*D37</f>
        <v>4824.4</v>
      </c>
      <c r="H37" s="74">
        <v>0.19</v>
      </c>
      <c r="J37" s="76"/>
      <c r="K37" s="45">
        <v>4800</v>
      </c>
      <c r="L37" s="46" t="e">
        <v>#DIV/0!</v>
      </c>
    </row>
    <row r="38" spans="1:12" s="75" customFormat="1" ht="12.75">
      <c r="A38" s="73" t="s">
        <v>66</v>
      </c>
      <c r="B38" s="48" t="s">
        <v>65</v>
      </c>
      <c r="C38" s="48" t="s">
        <v>39</v>
      </c>
      <c r="D38" s="49">
        <v>2.5</v>
      </c>
      <c r="E38" s="50">
        <v>1</v>
      </c>
      <c r="F38" s="51">
        <v>127.23</v>
      </c>
      <c r="G38" s="74">
        <f t="shared" si="1"/>
        <v>318.075</v>
      </c>
      <c r="H38" s="77">
        <v>0</v>
      </c>
      <c r="J38" s="78"/>
      <c r="K38" s="45">
        <v>101.46</v>
      </c>
      <c r="L38" s="46" t="e">
        <v>#DIV/0!</v>
      </c>
    </row>
    <row r="39" spans="1:12" s="75" customFormat="1" ht="12.75">
      <c r="A39" s="73" t="s">
        <v>67</v>
      </c>
      <c r="B39" s="48" t="s">
        <v>65</v>
      </c>
      <c r="C39" s="48" t="s">
        <v>52</v>
      </c>
      <c r="D39" s="49">
        <v>12</v>
      </c>
      <c r="E39" s="50">
        <v>1</v>
      </c>
      <c r="F39" s="51">
        <v>73.8</v>
      </c>
      <c r="G39" s="74">
        <f t="shared" si="1"/>
        <v>885.5999999999999</v>
      </c>
      <c r="H39" s="77">
        <v>0.03</v>
      </c>
      <c r="J39" s="78"/>
      <c r="K39" s="45">
        <v>816</v>
      </c>
      <c r="L39" s="46" t="e">
        <v>#DIV/0!</v>
      </c>
    </row>
    <row r="40" spans="1:12" s="75" customFormat="1" ht="12.75">
      <c r="A40" s="73" t="s">
        <v>68</v>
      </c>
      <c r="B40" s="48" t="s">
        <v>65</v>
      </c>
      <c r="C40" s="48" t="s">
        <v>52</v>
      </c>
      <c r="D40" s="49">
        <v>5</v>
      </c>
      <c r="E40" s="50">
        <v>1</v>
      </c>
      <c r="F40" s="51">
        <v>54.8</v>
      </c>
      <c r="G40" s="74">
        <f t="shared" si="1"/>
        <v>274</v>
      </c>
      <c r="H40" s="77">
        <v>0.01</v>
      </c>
      <c r="J40" s="78"/>
      <c r="K40" s="45">
        <v>300</v>
      </c>
      <c r="L40" s="46" t="e">
        <v>#DIV/0!</v>
      </c>
    </row>
    <row r="41" spans="1:12" s="75" customFormat="1" ht="12.75" hidden="1">
      <c r="A41" s="73"/>
      <c r="B41" s="48"/>
      <c r="C41" s="48"/>
      <c r="D41" s="49"/>
      <c r="E41" s="50"/>
      <c r="F41" s="51"/>
      <c r="G41" s="74">
        <f t="shared" si="1"/>
        <v>0</v>
      </c>
      <c r="H41" s="77">
        <v>0</v>
      </c>
      <c r="J41" s="78"/>
      <c r="K41" s="45">
        <v>0</v>
      </c>
      <c r="L41" s="46" t="e">
        <v>#DIV/0!</v>
      </c>
    </row>
    <row r="42" spans="1:12" s="75" customFormat="1" ht="12.75" hidden="1">
      <c r="A42" s="73"/>
      <c r="B42" s="48"/>
      <c r="C42" s="48"/>
      <c r="D42" s="49"/>
      <c r="E42" s="50"/>
      <c r="F42" s="51"/>
      <c r="G42" s="74">
        <f t="shared" si="1"/>
        <v>0</v>
      </c>
      <c r="H42" s="77">
        <v>0</v>
      </c>
      <c r="J42" s="78"/>
      <c r="K42" s="45">
        <v>0</v>
      </c>
      <c r="L42" s="46" t="e">
        <v>#DIV/0!</v>
      </c>
    </row>
    <row r="43" spans="1:12" s="75" customFormat="1" ht="12.75" hidden="1">
      <c r="A43" s="73"/>
      <c r="B43" s="48"/>
      <c r="C43" s="48"/>
      <c r="D43" s="49"/>
      <c r="E43" s="50"/>
      <c r="F43" s="51"/>
      <c r="G43" s="74">
        <f t="shared" si="1"/>
        <v>0</v>
      </c>
      <c r="H43" s="77">
        <v>0</v>
      </c>
      <c r="J43" s="78"/>
      <c r="K43" s="45">
        <v>0</v>
      </c>
      <c r="L43" s="46" t="e">
        <v>#DIV/0!</v>
      </c>
    </row>
    <row r="44" spans="1:12" s="75" customFormat="1" ht="12.75" hidden="1">
      <c r="A44" s="73"/>
      <c r="B44" s="48"/>
      <c r="C44" s="48"/>
      <c r="D44" s="49"/>
      <c r="E44" s="50"/>
      <c r="F44" s="51"/>
      <c r="G44" s="74">
        <f t="shared" si="1"/>
        <v>0</v>
      </c>
      <c r="H44" s="77">
        <v>0</v>
      </c>
      <c r="J44" s="78"/>
      <c r="K44" s="45">
        <v>0</v>
      </c>
      <c r="L44" s="46" t="e">
        <v>#DIV/0!</v>
      </c>
    </row>
    <row r="45" spans="1:12" s="75" customFormat="1" ht="12.75" hidden="1">
      <c r="A45" s="73"/>
      <c r="B45" s="48"/>
      <c r="C45" s="48"/>
      <c r="D45" s="49"/>
      <c r="E45" s="50"/>
      <c r="F45" s="51"/>
      <c r="G45" s="74">
        <f t="shared" si="1"/>
        <v>0</v>
      </c>
      <c r="H45" s="77">
        <v>0</v>
      </c>
      <c r="J45" s="78"/>
      <c r="K45" s="45">
        <v>0</v>
      </c>
      <c r="L45" s="46" t="e">
        <v>#DIV/0!</v>
      </c>
    </row>
    <row r="46" spans="1:12" s="75" customFormat="1" ht="12.75" hidden="1">
      <c r="A46" s="73"/>
      <c r="B46" s="48"/>
      <c r="C46" s="48"/>
      <c r="D46" s="49"/>
      <c r="E46" s="50"/>
      <c r="F46" s="51"/>
      <c r="G46" s="74">
        <f t="shared" si="1"/>
        <v>0</v>
      </c>
      <c r="H46" s="77">
        <v>0</v>
      </c>
      <c r="J46" s="78"/>
      <c r="K46" s="45">
        <v>0</v>
      </c>
      <c r="L46" s="46" t="e">
        <v>#DIV/0!</v>
      </c>
    </row>
    <row r="47" spans="1:12" s="75" customFormat="1" ht="12.75" hidden="1">
      <c r="A47" s="73"/>
      <c r="B47" s="48"/>
      <c r="C47" s="48"/>
      <c r="D47" s="49"/>
      <c r="E47" s="50"/>
      <c r="F47" s="51"/>
      <c r="G47" s="74">
        <f t="shared" si="1"/>
        <v>0</v>
      </c>
      <c r="H47" s="77">
        <v>0</v>
      </c>
      <c r="J47" s="78"/>
      <c r="K47" s="45">
        <v>0</v>
      </c>
      <c r="L47" s="46" t="e">
        <v>#DIV/0!</v>
      </c>
    </row>
    <row r="48" spans="1:12" s="75" customFormat="1" ht="12.75" hidden="1">
      <c r="A48" s="73"/>
      <c r="B48" s="48"/>
      <c r="C48" s="48"/>
      <c r="D48" s="49"/>
      <c r="E48" s="50"/>
      <c r="F48" s="51"/>
      <c r="G48" s="74">
        <f t="shared" si="1"/>
        <v>0</v>
      </c>
      <c r="H48" s="77">
        <v>0</v>
      </c>
      <c r="J48" s="78"/>
      <c r="K48" s="45">
        <v>0</v>
      </c>
      <c r="L48" s="46" t="e">
        <v>#DIV/0!</v>
      </c>
    </row>
    <row r="49" spans="1:12" s="75" customFormat="1" ht="12.75" hidden="1">
      <c r="A49" s="73"/>
      <c r="B49" s="48"/>
      <c r="C49" s="48"/>
      <c r="D49" s="49"/>
      <c r="E49" s="50"/>
      <c r="F49" s="51"/>
      <c r="G49" s="74">
        <f t="shared" si="1"/>
        <v>0</v>
      </c>
      <c r="H49" s="77">
        <v>0</v>
      </c>
      <c r="J49" s="78"/>
      <c r="K49" s="45">
        <v>0</v>
      </c>
      <c r="L49" s="46" t="e">
        <v>#DIV/0!</v>
      </c>
    </row>
    <row r="50" spans="1:12" s="75" customFormat="1" ht="12.75">
      <c r="A50" s="73"/>
      <c r="B50" s="48"/>
      <c r="C50" s="48"/>
      <c r="D50" s="49"/>
      <c r="E50" s="50"/>
      <c r="F50" s="51"/>
      <c r="G50" s="74">
        <f t="shared" si="1"/>
        <v>0</v>
      </c>
      <c r="H50" s="77">
        <v>0</v>
      </c>
      <c r="J50" s="78"/>
      <c r="K50" s="45">
        <v>0</v>
      </c>
      <c r="L50" s="46" t="e">
        <v>#DIV/0!</v>
      </c>
    </row>
    <row r="51" spans="1:12" ht="12.75">
      <c r="A51" s="57" t="s">
        <v>69</v>
      </c>
      <c r="B51" s="71"/>
      <c r="C51" s="58"/>
      <c r="D51" s="59"/>
      <c r="E51" s="72"/>
      <c r="F51" s="61"/>
      <c r="G51" s="62">
        <f>SUM(G52:G120)</f>
        <v>6354.0462</v>
      </c>
      <c r="H51" s="62">
        <f>G51/E11</f>
        <v>0.25416184799999997</v>
      </c>
      <c r="I51" s="43"/>
      <c r="J51" s="44"/>
      <c r="K51" s="45">
        <v>5418.379999999999</v>
      </c>
      <c r="L51" s="46" t="e">
        <v>#DIV/0!</v>
      </c>
    </row>
    <row r="52" spans="1:12" s="75" customFormat="1" ht="12.75">
      <c r="A52" s="80" t="s">
        <v>70</v>
      </c>
      <c r="B52" s="48"/>
      <c r="C52" s="48"/>
      <c r="D52" s="49"/>
      <c r="E52" s="50"/>
      <c r="F52" s="51"/>
      <c r="G52" s="74">
        <f aca="true" t="shared" si="2" ref="G52:G83">F52*E52*D52</f>
        <v>0</v>
      </c>
      <c r="H52" s="74">
        <v>0</v>
      </c>
      <c r="J52" s="76"/>
      <c r="K52" s="45">
        <v>0</v>
      </c>
      <c r="L52" s="46" t="e">
        <v>#DIV/0!</v>
      </c>
    </row>
    <row r="53" spans="1:12" s="75" customFormat="1" ht="12.75">
      <c r="A53" s="73" t="s">
        <v>71</v>
      </c>
      <c r="B53" s="48" t="s">
        <v>72</v>
      </c>
      <c r="C53" s="48" t="s">
        <v>39</v>
      </c>
      <c r="D53" s="49">
        <v>8</v>
      </c>
      <c r="E53" s="50">
        <v>1</v>
      </c>
      <c r="F53" s="51">
        <v>127.23</v>
      </c>
      <c r="G53" s="74">
        <f t="shared" si="2"/>
        <v>1017.84</v>
      </c>
      <c r="H53" s="77">
        <v>0</v>
      </c>
      <c r="J53" s="78"/>
      <c r="K53" s="45">
        <v>54.18</v>
      </c>
      <c r="L53" s="46" t="e">
        <v>#DIV/0!</v>
      </c>
    </row>
    <row r="54" spans="1:12" s="75" customFormat="1" ht="12.75">
      <c r="A54" s="73" t="s">
        <v>73</v>
      </c>
      <c r="B54" s="48" t="s">
        <v>72</v>
      </c>
      <c r="C54" s="48" t="s">
        <v>56</v>
      </c>
      <c r="D54" s="49">
        <v>1</v>
      </c>
      <c r="E54" s="50">
        <v>1</v>
      </c>
      <c r="F54" s="51">
        <v>120.61</v>
      </c>
      <c r="G54" s="74">
        <f t="shared" si="2"/>
        <v>120.61</v>
      </c>
      <c r="H54" s="77">
        <v>0</v>
      </c>
      <c r="J54" s="78"/>
      <c r="K54" s="45">
        <v>120</v>
      </c>
      <c r="L54" s="46" t="e">
        <v>#DIV/0!</v>
      </c>
    </row>
    <row r="55" spans="1:12" s="75" customFormat="1" ht="12.75">
      <c r="A55" s="47" t="s">
        <v>74</v>
      </c>
      <c r="B55" s="48" t="s">
        <v>72</v>
      </c>
      <c r="C55" s="48" t="s">
        <v>75</v>
      </c>
      <c r="D55" s="49">
        <v>0.4</v>
      </c>
      <c r="E55" s="50">
        <v>0.1</v>
      </c>
      <c r="F55" s="51">
        <v>120.61</v>
      </c>
      <c r="G55" s="74">
        <f t="shared" si="2"/>
        <v>4.824400000000001</v>
      </c>
      <c r="H55" s="77">
        <v>0</v>
      </c>
      <c r="J55" s="78"/>
      <c r="K55" s="45">
        <v>4.8</v>
      </c>
      <c r="L55" s="46" t="e">
        <v>#DIV/0!</v>
      </c>
    </row>
    <row r="56" spans="1:12" s="75" customFormat="1" ht="12.75">
      <c r="A56" s="47" t="s">
        <v>76</v>
      </c>
      <c r="B56" s="48" t="s">
        <v>72</v>
      </c>
      <c r="C56" s="48" t="s">
        <v>75</v>
      </c>
      <c r="D56" s="49">
        <v>0.4</v>
      </c>
      <c r="E56" s="50">
        <v>0.2</v>
      </c>
      <c r="F56" s="51">
        <v>248.68</v>
      </c>
      <c r="G56" s="74">
        <f t="shared" si="2"/>
        <v>19.894400000000005</v>
      </c>
      <c r="H56" s="77">
        <v>0</v>
      </c>
      <c r="J56" s="78"/>
      <c r="K56" s="45">
        <v>19.89</v>
      </c>
      <c r="L56" s="46" t="e">
        <v>#DIV/0!</v>
      </c>
    </row>
    <row r="57" spans="1:12" s="75" customFormat="1" ht="12.75">
      <c r="A57" s="73" t="s">
        <v>77</v>
      </c>
      <c r="B57" s="48" t="s">
        <v>72</v>
      </c>
      <c r="C57" s="48" t="s">
        <v>75</v>
      </c>
      <c r="D57" s="49">
        <v>1</v>
      </c>
      <c r="E57" s="50">
        <v>0.1</v>
      </c>
      <c r="F57" s="51">
        <v>46</v>
      </c>
      <c r="G57" s="74">
        <f t="shared" si="2"/>
        <v>4.6000000000000005</v>
      </c>
      <c r="H57" s="77">
        <v>0</v>
      </c>
      <c r="J57" s="78"/>
      <c r="K57" s="45">
        <v>4.6</v>
      </c>
      <c r="L57" s="46" t="e">
        <v>#DIV/0!</v>
      </c>
    </row>
    <row r="58" spans="1:12" s="75" customFormat="1" ht="12.75">
      <c r="A58" s="47" t="s">
        <v>78</v>
      </c>
      <c r="B58" s="48" t="s">
        <v>72</v>
      </c>
      <c r="C58" s="48" t="s">
        <v>45</v>
      </c>
      <c r="D58" s="49">
        <v>0.1</v>
      </c>
      <c r="E58" s="50">
        <v>0.2</v>
      </c>
      <c r="F58" s="51">
        <v>245.67</v>
      </c>
      <c r="G58" s="74">
        <f t="shared" si="2"/>
        <v>4.9134</v>
      </c>
      <c r="H58" s="77">
        <v>0</v>
      </c>
      <c r="J58" s="78"/>
      <c r="K58" s="45">
        <v>4.91</v>
      </c>
      <c r="L58" s="46" t="e">
        <v>#DIV/0!</v>
      </c>
    </row>
    <row r="59" spans="1:12" s="75" customFormat="1" ht="12.75">
      <c r="A59" s="47" t="s">
        <v>79</v>
      </c>
      <c r="B59" s="48" t="s">
        <v>72</v>
      </c>
      <c r="C59" s="48" t="s">
        <v>75</v>
      </c>
      <c r="D59" s="49">
        <v>0.25</v>
      </c>
      <c r="E59" s="50">
        <v>0.3</v>
      </c>
      <c r="F59" s="51">
        <v>88</v>
      </c>
      <c r="G59" s="74">
        <f t="shared" si="2"/>
        <v>6.6</v>
      </c>
      <c r="H59" s="77">
        <v>0</v>
      </c>
      <c r="J59" s="78"/>
      <c r="K59" s="45">
        <v>6.6</v>
      </c>
      <c r="L59" s="46" t="e">
        <v>#DIV/0!</v>
      </c>
    </row>
    <row r="60" spans="1:12" s="75" customFormat="1" ht="12.75">
      <c r="A60" s="47" t="s">
        <v>80</v>
      </c>
      <c r="B60" s="48" t="s">
        <v>72</v>
      </c>
      <c r="C60" s="48" t="s">
        <v>75</v>
      </c>
      <c r="D60" s="49">
        <v>0.25</v>
      </c>
      <c r="E60" s="50">
        <v>0.3</v>
      </c>
      <c r="F60" s="51">
        <v>75</v>
      </c>
      <c r="G60" s="74">
        <f t="shared" si="2"/>
        <v>5.625</v>
      </c>
      <c r="H60" s="77">
        <v>0</v>
      </c>
      <c r="J60" s="78"/>
      <c r="K60" s="45">
        <v>5.63</v>
      </c>
      <c r="L60" s="46" t="e">
        <v>#DIV/0!</v>
      </c>
    </row>
    <row r="61" spans="1:12" s="75" customFormat="1" ht="12.75">
      <c r="A61" s="73" t="s">
        <v>81</v>
      </c>
      <c r="B61" s="48" t="s">
        <v>72</v>
      </c>
      <c r="C61" s="48" t="s">
        <v>45</v>
      </c>
      <c r="D61" s="49">
        <v>1</v>
      </c>
      <c r="E61" s="50">
        <v>0.2</v>
      </c>
      <c r="F61" s="51">
        <v>124.6</v>
      </c>
      <c r="G61" s="74">
        <f t="shared" si="2"/>
        <v>24.92</v>
      </c>
      <c r="H61" s="77">
        <v>0</v>
      </c>
      <c r="J61" s="78"/>
      <c r="K61" s="45">
        <v>24.92</v>
      </c>
      <c r="L61" s="46" t="e">
        <v>#DIV/0!</v>
      </c>
    </row>
    <row r="62" spans="1:12" s="75" customFormat="1" ht="12.75">
      <c r="A62" s="47" t="s">
        <v>82</v>
      </c>
      <c r="B62" s="48" t="s">
        <v>72</v>
      </c>
      <c r="C62" s="48" t="s">
        <v>45</v>
      </c>
      <c r="D62" s="49">
        <v>1.5</v>
      </c>
      <c r="E62" s="50">
        <v>0.3</v>
      </c>
      <c r="F62" s="51">
        <v>120</v>
      </c>
      <c r="G62" s="74">
        <f t="shared" si="2"/>
        <v>54</v>
      </c>
      <c r="H62" s="77">
        <v>0</v>
      </c>
      <c r="J62" s="78"/>
      <c r="K62" s="45">
        <v>54</v>
      </c>
      <c r="L62" s="46" t="e">
        <v>#DIV/0!</v>
      </c>
    </row>
    <row r="63" spans="1:12" s="75" customFormat="1" ht="12.75">
      <c r="A63" s="47" t="s">
        <v>83</v>
      </c>
      <c r="B63" s="48" t="s">
        <v>72</v>
      </c>
      <c r="C63" s="48" t="s">
        <v>45</v>
      </c>
      <c r="D63" s="49">
        <v>2</v>
      </c>
      <c r="E63" s="50">
        <v>0.3</v>
      </c>
      <c r="F63" s="51">
        <v>25.7</v>
      </c>
      <c r="G63" s="74">
        <f t="shared" si="2"/>
        <v>15.419999999999998</v>
      </c>
      <c r="H63" s="77">
        <v>0</v>
      </c>
      <c r="J63" s="78"/>
      <c r="K63" s="45">
        <v>15.42</v>
      </c>
      <c r="L63" s="46" t="e">
        <v>#DIV/0!</v>
      </c>
    </row>
    <row r="64" spans="1:12" s="75" customFormat="1" ht="12.75">
      <c r="A64" s="73" t="s">
        <v>84</v>
      </c>
      <c r="B64" s="48" t="s">
        <v>72</v>
      </c>
      <c r="C64" s="48" t="s">
        <v>75</v>
      </c>
      <c r="D64" s="49">
        <v>1</v>
      </c>
      <c r="E64" s="50">
        <v>0.4</v>
      </c>
      <c r="F64" s="51">
        <v>38</v>
      </c>
      <c r="G64" s="74">
        <f t="shared" si="2"/>
        <v>15.200000000000001</v>
      </c>
      <c r="H64" s="77">
        <v>0</v>
      </c>
      <c r="J64" s="78"/>
      <c r="K64" s="45">
        <v>15.2</v>
      </c>
      <c r="L64" s="46" t="e">
        <v>#DIV/0!</v>
      </c>
    </row>
    <row r="65" spans="1:12" s="75" customFormat="1" ht="12.75">
      <c r="A65" s="47" t="s">
        <v>85</v>
      </c>
      <c r="B65" s="48" t="s">
        <v>72</v>
      </c>
      <c r="C65" s="48" t="s">
        <v>52</v>
      </c>
      <c r="D65" s="49">
        <v>1</v>
      </c>
      <c r="E65" s="50">
        <v>0.1</v>
      </c>
      <c r="F65" s="51">
        <v>69.37</v>
      </c>
      <c r="G65" s="74">
        <f t="shared" si="2"/>
        <v>6.937000000000001</v>
      </c>
      <c r="H65" s="77">
        <v>0</v>
      </c>
      <c r="J65" s="78"/>
      <c r="K65" s="45">
        <v>6.94</v>
      </c>
      <c r="L65" s="46" t="e">
        <v>#DIV/0!</v>
      </c>
    </row>
    <row r="66" spans="1:12" s="75" customFormat="1" ht="12.75">
      <c r="A66" s="47" t="s">
        <v>86</v>
      </c>
      <c r="B66" s="48" t="s">
        <v>72</v>
      </c>
      <c r="C66" s="48" t="s">
        <v>39</v>
      </c>
      <c r="D66" s="49">
        <v>7</v>
      </c>
      <c r="E66" s="50">
        <v>1</v>
      </c>
      <c r="F66" s="51">
        <v>2.9499999999999997</v>
      </c>
      <c r="G66" s="74">
        <f t="shared" si="2"/>
        <v>20.65</v>
      </c>
      <c r="H66" s="77">
        <v>0</v>
      </c>
      <c r="J66" s="78"/>
      <c r="K66" s="45">
        <v>20.65</v>
      </c>
      <c r="L66" s="46" t="e">
        <v>#DIV/0!</v>
      </c>
    </row>
    <row r="67" spans="1:12" s="75" customFormat="1" ht="12.75">
      <c r="A67" s="73"/>
      <c r="B67" s="48"/>
      <c r="C67" s="48"/>
      <c r="D67" s="49"/>
      <c r="E67" s="50"/>
      <c r="F67" s="51"/>
      <c r="G67" s="74">
        <f t="shared" si="2"/>
        <v>0</v>
      </c>
      <c r="H67" s="77">
        <v>0</v>
      </c>
      <c r="J67" s="78"/>
      <c r="K67" s="45">
        <v>0</v>
      </c>
      <c r="L67" s="46" t="e">
        <v>#DIV/0!</v>
      </c>
    </row>
    <row r="68" spans="1:12" s="75" customFormat="1" ht="12.75">
      <c r="A68" s="81" t="s">
        <v>87</v>
      </c>
      <c r="B68" s="48"/>
      <c r="C68" s="48"/>
      <c r="D68" s="49"/>
      <c r="E68" s="50"/>
      <c r="F68" s="51"/>
      <c r="G68" s="74">
        <f t="shared" si="2"/>
        <v>0</v>
      </c>
      <c r="H68" s="77">
        <v>0</v>
      </c>
      <c r="J68" s="78"/>
      <c r="K68" s="45">
        <v>0</v>
      </c>
      <c r="L68" s="46" t="e">
        <v>#DIV/0!</v>
      </c>
    </row>
    <row r="69" spans="1:12" s="75" customFormat="1" ht="12.75">
      <c r="A69" s="47" t="s">
        <v>88</v>
      </c>
      <c r="B69" s="48" t="s">
        <v>89</v>
      </c>
      <c r="C69" s="48" t="s">
        <v>52</v>
      </c>
      <c r="D69" s="49">
        <v>3</v>
      </c>
      <c r="E69" s="50">
        <v>1</v>
      </c>
      <c r="F69" s="51">
        <v>69.37</v>
      </c>
      <c r="G69" s="74">
        <f t="shared" si="2"/>
        <v>208.11</v>
      </c>
      <c r="H69" s="77">
        <v>0.01</v>
      </c>
      <c r="J69" s="78"/>
      <c r="K69" s="45">
        <v>208.11</v>
      </c>
      <c r="L69" s="46" t="e">
        <v>#DIV/0!</v>
      </c>
    </row>
    <row r="70" spans="1:12" s="75" customFormat="1" ht="12.75">
      <c r="A70" s="73" t="s">
        <v>90</v>
      </c>
      <c r="B70" s="48" t="s">
        <v>89</v>
      </c>
      <c r="C70" s="48" t="s">
        <v>52</v>
      </c>
      <c r="D70" s="49">
        <v>3</v>
      </c>
      <c r="E70" s="50">
        <v>1</v>
      </c>
      <c r="F70" s="51">
        <v>90.48</v>
      </c>
      <c r="G70" s="74">
        <f t="shared" si="2"/>
        <v>271.44</v>
      </c>
      <c r="H70" s="77">
        <v>0.01</v>
      </c>
      <c r="J70" s="78"/>
      <c r="K70" s="45">
        <v>271.44</v>
      </c>
      <c r="L70" s="46" t="e">
        <v>#DIV/0!</v>
      </c>
    </row>
    <row r="71" spans="1:12" s="75" customFormat="1" ht="12.75">
      <c r="A71" s="47" t="s">
        <v>91</v>
      </c>
      <c r="B71" s="48" t="s">
        <v>89</v>
      </c>
      <c r="C71" s="48" t="s">
        <v>52</v>
      </c>
      <c r="D71" s="49">
        <v>2</v>
      </c>
      <c r="E71" s="50">
        <v>1</v>
      </c>
      <c r="F71" s="51">
        <v>60</v>
      </c>
      <c r="G71" s="74">
        <f t="shared" si="2"/>
        <v>120</v>
      </c>
      <c r="H71" s="77">
        <v>0</v>
      </c>
      <c r="J71" s="78"/>
      <c r="K71" s="45">
        <v>120</v>
      </c>
      <c r="L71" s="46" t="e">
        <v>#DIV/0!</v>
      </c>
    </row>
    <row r="72" spans="1:12" s="75" customFormat="1" ht="12.75">
      <c r="A72" s="47" t="s">
        <v>38</v>
      </c>
      <c r="B72" s="48" t="s">
        <v>89</v>
      </c>
      <c r="C72" s="48" t="s">
        <v>39</v>
      </c>
      <c r="D72" s="49">
        <v>1</v>
      </c>
      <c r="E72" s="50">
        <v>3</v>
      </c>
      <c r="F72" s="51">
        <v>40.173</v>
      </c>
      <c r="G72" s="74">
        <f t="shared" si="2"/>
        <v>120.519</v>
      </c>
      <c r="H72" s="77">
        <v>0</v>
      </c>
      <c r="J72" s="78"/>
      <c r="K72" s="45">
        <v>120.52</v>
      </c>
      <c r="L72" s="46" t="e">
        <v>#DIV/0!</v>
      </c>
    </row>
    <row r="73" spans="1:12" s="75" customFormat="1" ht="12.75">
      <c r="A73" s="73"/>
      <c r="B73" s="48"/>
      <c r="C73" s="48"/>
      <c r="D73" s="49"/>
      <c r="E73" s="50"/>
      <c r="F73" s="51"/>
      <c r="G73" s="74">
        <f t="shared" si="2"/>
        <v>0</v>
      </c>
      <c r="H73" s="77">
        <v>0</v>
      </c>
      <c r="J73" s="78"/>
      <c r="K73" s="45">
        <v>0</v>
      </c>
      <c r="L73" s="46" t="e">
        <v>#DIV/0!</v>
      </c>
    </row>
    <row r="74" spans="1:12" s="75" customFormat="1" ht="12.75">
      <c r="A74" s="80" t="s">
        <v>92</v>
      </c>
      <c r="B74" s="48"/>
      <c r="C74" s="48"/>
      <c r="D74" s="49"/>
      <c r="E74" s="50"/>
      <c r="F74" s="51"/>
      <c r="G74" s="74">
        <f t="shared" si="2"/>
        <v>0</v>
      </c>
      <c r="H74" s="77">
        <v>0</v>
      </c>
      <c r="J74" s="78"/>
      <c r="K74" s="45">
        <v>0</v>
      </c>
      <c r="L74" s="46" t="e">
        <v>#DIV/0!</v>
      </c>
    </row>
    <row r="75" spans="1:12" s="75" customFormat="1" ht="12.75">
      <c r="A75" s="47" t="s">
        <v>93</v>
      </c>
      <c r="B75" s="48" t="s">
        <v>89</v>
      </c>
      <c r="C75" s="48" t="s">
        <v>39</v>
      </c>
      <c r="D75" s="49">
        <v>0.25</v>
      </c>
      <c r="E75" s="50">
        <v>24</v>
      </c>
      <c r="F75" s="51">
        <v>40.603</v>
      </c>
      <c r="G75" s="74">
        <f t="shared" si="2"/>
        <v>243.618</v>
      </c>
      <c r="H75" s="77">
        <v>0.01</v>
      </c>
      <c r="J75" s="78"/>
      <c r="K75" s="45">
        <v>243.62</v>
      </c>
      <c r="L75" s="46" t="e">
        <v>#DIV/0!</v>
      </c>
    </row>
    <row r="76" spans="1:12" s="75" customFormat="1" ht="12.75">
      <c r="A76" s="47" t="s">
        <v>74</v>
      </c>
      <c r="B76" s="48" t="s">
        <v>89</v>
      </c>
      <c r="C76" s="48" t="s">
        <v>75</v>
      </c>
      <c r="D76" s="49">
        <v>0.6</v>
      </c>
      <c r="E76" s="50">
        <v>2</v>
      </c>
      <c r="F76" s="51">
        <v>120</v>
      </c>
      <c r="G76" s="74">
        <f t="shared" si="2"/>
        <v>144</v>
      </c>
      <c r="H76" s="77">
        <v>0.01</v>
      </c>
      <c r="J76" s="78"/>
      <c r="K76" s="45">
        <v>144</v>
      </c>
      <c r="L76" s="46" t="e">
        <v>#DIV/0!</v>
      </c>
    </row>
    <row r="77" spans="1:12" s="75" customFormat="1" ht="12.75">
      <c r="A77" s="73" t="s">
        <v>76</v>
      </c>
      <c r="B77" s="48" t="s">
        <v>89</v>
      </c>
      <c r="C77" s="48" t="s">
        <v>75</v>
      </c>
      <c r="D77" s="49">
        <v>1</v>
      </c>
      <c r="E77" s="50">
        <v>3</v>
      </c>
      <c r="F77" s="51">
        <v>248.68</v>
      </c>
      <c r="G77" s="74">
        <f t="shared" si="2"/>
        <v>746.04</v>
      </c>
      <c r="H77" s="77">
        <v>0.03</v>
      </c>
      <c r="J77" s="78"/>
      <c r="K77" s="45">
        <v>746.04</v>
      </c>
      <c r="L77" s="46" t="e">
        <v>#DIV/0!</v>
      </c>
    </row>
    <row r="78" spans="1:12" s="75" customFormat="1" ht="12.75">
      <c r="A78" s="47" t="s">
        <v>77</v>
      </c>
      <c r="B78" s="48" t="s">
        <v>89</v>
      </c>
      <c r="C78" s="48" t="s">
        <v>75</v>
      </c>
      <c r="D78" s="49">
        <v>3</v>
      </c>
      <c r="E78" s="50">
        <v>2</v>
      </c>
      <c r="F78" s="51">
        <v>46</v>
      </c>
      <c r="G78" s="74">
        <f t="shared" si="2"/>
        <v>276</v>
      </c>
      <c r="H78" s="77">
        <v>0.01</v>
      </c>
      <c r="J78" s="78"/>
      <c r="K78" s="45">
        <v>276</v>
      </c>
      <c r="L78" s="46" t="e">
        <v>#DIV/0!</v>
      </c>
    </row>
    <row r="79" spans="1:12" s="75" customFormat="1" ht="12.75">
      <c r="A79" s="47" t="s">
        <v>94</v>
      </c>
      <c r="B79" s="48" t="s">
        <v>89</v>
      </c>
      <c r="C79" s="48" t="s">
        <v>45</v>
      </c>
      <c r="D79" s="49">
        <v>0.1</v>
      </c>
      <c r="E79" s="50">
        <v>1</v>
      </c>
      <c r="F79" s="51">
        <v>140</v>
      </c>
      <c r="G79" s="74">
        <f t="shared" si="2"/>
        <v>14</v>
      </c>
      <c r="H79" s="77">
        <v>0</v>
      </c>
      <c r="J79" s="78"/>
      <c r="K79" s="45">
        <v>14</v>
      </c>
      <c r="L79" s="46" t="e">
        <v>#DIV/0!</v>
      </c>
    </row>
    <row r="80" spans="1:12" s="75" customFormat="1" ht="12.75">
      <c r="A80" s="47" t="s">
        <v>79</v>
      </c>
      <c r="B80" s="48" t="s">
        <v>89</v>
      </c>
      <c r="C80" s="48" t="s">
        <v>75</v>
      </c>
      <c r="D80" s="49">
        <v>0.15</v>
      </c>
      <c r="E80" s="50">
        <v>4</v>
      </c>
      <c r="F80" s="51">
        <v>88</v>
      </c>
      <c r="G80" s="74">
        <f t="shared" si="2"/>
        <v>52.8</v>
      </c>
      <c r="H80" s="77">
        <v>0</v>
      </c>
      <c r="J80" s="78"/>
      <c r="K80" s="45">
        <v>52.8</v>
      </c>
      <c r="L80" s="46" t="e">
        <v>#DIV/0!</v>
      </c>
    </row>
    <row r="81" spans="1:12" s="75" customFormat="1" ht="12.75">
      <c r="A81" s="73" t="s">
        <v>95</v>
      </c>
      <c r="B81" s="48" t="s">
        <v>89</v>
      </c>
      <c r="C81" s="48" t="s">
        <v>75</v>
      </c>
      <c r="D81" s="49">
        <v>0.45</v>
      </c>
      <c r="E81" s="50">
        <v>2</v>
      </c>
      <c r="F81" s="51">
        <v>70</v>
      </c>
      <c r="G81" s="74">
        <f t="shared" si="2"/>
        <v>63</v>
      </c>
      <c r="H81" s="77">
        <v>0</v>
      </c>
      <c r="J81" s="78"/>
      <c r="K81" s="45">
        <v>63</v>
      </c>
      <c r="L81" s="46" t="e">
        <v>#DIV/0!</v>
      </c>
    </row>
    <row r="82" spans="1:12" s="75" customFormat="1" ht="12.75">
      <c r="A82" s="73" t="s">
        <v>96</v>
      </c>
      <c r="B82" s="48" t="s">
        <v>89</v>
      </c>
      <c r="C82" s="48" t="s">
        <v>75</v>
      </c>
      <c r="D82" s="49">
        <v>1</v>
      </c>
      <c r="E82" s="50">
        <v>2</v>
      </c>
      <c r="F82" s="51">
        <v>42</v>
      </c>
      <c r="G82" s="74">
        <f t="shared" si="2"/>
        <v>84</v>
      </c>
      <c r="H82" s="77">
        <v>0</v>
      </c>
      <c r="J82" s="78"/>
      <c r="K82" s="45">
        <v>84</v>
      </c>
      <c r="L82" s="46" t="e">
        <v>#DIV/0!</v>
      </c>
    </row>
    <row r="83" spans="1:12" s="75" customFormat="1" ht="12.75">
      <c r="A83" s="73" t="s">
        <v>97</v>
      </c>
      <c r="B83" s="48" t="s">
        <v>89</v>
      </c>
      <c r="C83" s="48" t="s">
        <v>75</v>
      </c>
      <c r="D83" s="49">
        <v>1</v>
      </c>
      <c r="E83" s="50">
        <v>2</v>
      </c>
      <c r="F83" s="51">
        <v>29</v>
      </c>
      <c r="G83" s="74">
        <f t="shared" si="2"/>
        <v>58</v>
      </c>
      <c r="H83" s="77">
        <v>0</v>
      </c>
      <c r="J83" s="78"/>
      <c r="K83" s="45">
        <v>58</v>
      </c>
      <c r="L83" s="46" t="e">
        <v>#DIV/0!</v>
      </c>
    </row>
    <row r="84" spans="1:12" s="75" customFormat="1" ht="12.75">
      <c r="A84" s="47" t="s">
        <v>98</v>
      </c>
      <c r="B84" s="48" t="s">
        <v>89</v>
      </c>
      <c r="C84" s="48" t="s">
        <v>45</v>
      </c>
      <c r="D84" s="49">
        <v>2.5</v>
      </c>
      <c r="E84" s="50">
        <v>8</v>
      </c>
      <c r="F84" s="51">
        <v>24.76</v>
      </c>
      <c r="G84" s="74">
        <f aca="true" t="shared" si="3" ref="G84:G115">F84*E84*D84</f>
        <v>495.20000000000005</v>
      </c>
      <c r="H84" s="77">
        <v>0.02</v>
      </c>
      <c r="J84" s="78"/>
      <c r="K84" s="45">
        <v>495.2</v>
      </c>
      <c r="L84" s="46" t="e">
        <v>#DIV/0!</v>
      </c>
    </row>
    <row r="85" spans="1:12" s="75" customFormat="1" ht="12.75">
      <c r="A85" s="47" t="s">
        <v>82</v>
      </c>
      <c r="B85" s="48" t="s">
        <v>89</v>
      </c>
      <c r="C85" s="48" t="s">
        <v>45</v>
      </c>
      <c r="D85" s="49">
        <v>2</v>
      </c>
      <c r="E85" s="50">
        <v>5</v>
      </c>
      <c r="F85" s="51">
        <v>120</v>
      </c>
      <c r="G85" s="74">
        <f t="shared" si="3"/>
        <v>1200</v>
      </c>
      <c r="H85" s="77">
        <v>0.05</v>
      </c>
      <c r="J85" s="78"/>
      <c r="K85" s="45">
        <v>1200</v>
      </c>
      <c r="L85" s="46" t="e">
        <v>#DIV/0!</v>
      </c>
    </row>
    <row r="86" spans="1:12" s="75" customFormat="1" ht="12.75">
      <c r="A86" s="73" t="s">
        <v>99</v>
      </c>
      <c r="B86" s="48" t="s">
        <v>89</v>
      </c>
      <c r="C86" s="48" t="s">
        <v>75</v>
      </c>
      <c r="D86" s="49">
        <v>0.75</v>
      </c>
      <c r="E86" s="50">
        <v>3</v>
      </c>
      <c r="F86" s="51">
        <v>86.46</v>
      </c>
      <c r="G86" s="74">
        <f t="shared" si="3"/>
        <v>194.535</v>
      </c>
      <c r="H86" s="77">
        <v>0.01</v>
      </c>
      <c r="J86" s="78"/>
      <c r="K86" s="45">
        <v>194.54</v>
      </c>
      <c r="L86" s="46" t="e">
        <v>#DIV/0!</v>
      </c>
    </row>
    <row r="87" spans="1:12" s="75" customFormat="1" ht="12.75">
      <c r="A87" s="47" t="s">
        <v>100</v>
      </c>
      <c r="B87" s="48" t="s">
        <v>89</v>
      </c>
      <c r="C87" s="48" t="s">
        <v>75</v>
      </c>
      <c r="D87" s="49">
        <v>0.75</v>
      </c>
      <c r="E87" s="50">
        <v>3</v>
      </c>
      <c r="F87" s="51">
        <v>139</v>
      </c>
      <c r="G87" s="74">
        <f t="shared" si="3"/>
        <v>312.75</v>
      </c>
      <c r="H87" s="77">
        <v>0.01</v>
      </c>
      <c r="J87" s="78"/>
      <c r="K87" s="45">
        <v>312.75</v>
      </c>
      <c r="L87" s="46" t="e">
        <v>#DIV/0!</v>
      </c>
    </row>
    <row r="88" spans="1:12" s="75" customFormat="1" ht="12.75">
      <c r="A88" s="47"/>
      <c r="B88" s="48"/>
      <c r="C88" s="48"/>
      <c r="D88" s="49"/>
      <c r="E88" s="50"/>
      <c r="F88" s="51"/>
      <c r="G88" s="74">
        <f t="shared" si="3"/>
        <v>0</v>
      </c>
      <c r="H88" s="77">
        <v>0</v>
      </c>
      <c r="J88" s="78"/>
      <c r="K88" s="45">
        <v>0</v>
      </c>
      <c r="L88" s="46" t="e">
        <v>#DIV/0!</v>
      </c>
    </row>
    <row r="89" spans="1:12" s="75" customFormat="1" ht="12.75">
      <c r="A89" s="81" t="s">
        <v>101</v>
      </c>
      <c r="B89" s="48"/>
      <c r="C89" s="48"/>
      <c r="D89" s="49"/>
      <c r="E89" s="50"/>
      <c r="F89" s="51"/>
      <c r="G89" s="74">
        <f t="shared" si="3"/>
        <v>0</v>
      </c>
      <c r="H89" s="77">
        <v>0</v>
      </c>
      <c r="J89" s="78"/>
      <c r="K89" s="45">
        <v>0</v>
      </c>
      <c r="L89" s="46" t="e">
        <v>#DIV/0!</v>
      </c>
    </row>
    <row r="90" spans="1:12" s="75" customFormat="1" ht="12.75">
      <c r="A90" s="73" t="s">
        <v>102</v>
      </c>
      <c r="B90" s="48" t="s">
        <v>103</v>
      </c>
      <c r="C90" s="48" t="s">
        <v>45</v>
      </c>
      <c r="D90" s="49">
        <v>1</v>
      </c>
      <c r="E90" s="50">
        <v>4</v>
      </c>
      <c r="F90" s="51">
        <v>7.5</v>
      </c>
      <c r="G90" s="74">
        <f t="shared" si="3"/>
        <v>30</v>
      </c>
      <c r="H90" s="77">
        <v>0</v>
      </c>
      <c r="J90" s="78"/>
      <c r="K90" s="45">
        <v>30</v>
      </c>
      <c r="L90" s="46" t="e">
        <v>#DIV/0!</v>
      </c>
    </row>
    <row r="91" spans="1:12" s="75" customFormat="1" ht="12.75">
      <c r="A91" s="47" t="s">
        <v>104</v>
      </c>
      <c r="B91" s="48" t="s">
        <v>103</v>
      </c>
      <c r="C91" s="48" t="s">
        <v>45</v>
      </c>
      <c r="D91" s="49">
        <v>8</v>
      </c>
      <c r="E91" s="50">
        <v>4</v>
      </c>
      <c r="F91" s="51">
        <v>3</v>
      </c>
      <c r="G91" s="74">
        <f t="shared" si="3"/>
        <v>96</v>
      </c>
      <c r="H91" s="77">
        <v>0</v>
      </c>
      <c r="J91" s="78"/>
      <c r="K91" s="45">
        <v>96</v>
      </c>
      <c r="L91" s="46" t="e">
        <v>#DIV/0!</v>
      </c>
    </row>
    <row r="92" spans="1:12" s="75" customFormat="1" ht="12.75">
      <c r="A92" s="47" t="s">
        <v>105</v>
      </c>
      <c r="B92" s="48" t="s">
        <v>103</v>
      </c>
      <c r="C92" s="48" t="s">
        <v>45</v>
      </c>
      <c r="D92" s="49">
        <v>8</v>
      </c>
      <c r="E92" s="50">
        <v>4</v>
      </c>
      <c r="F92" s="51">
        <v>6</v>
      </c>
      <c r="G92" s="74">
        <f t="shared" si="3"/>
        <v>192</v>
      </c>
      <c r="H92" s="77">
        <v>0.01</v>
      </c>
      <c r="J92" s="78"/>
      <c r="K92" s="45">
        <v>192</v>
      </c>
      <c r="L92" s="46" t="e">
        <v>#DIV/0!</v>
      </c>
    </row>
    <row r="93" spans="1:12" s="75" customFormat="1" ht="12.75">
      <c r="A93" s="47" t="s">
        <v>106</v>
      </c>
      <c r="B93" s="48" t="s">
        <v>103</v>
      </c>
      <c r="C93" s="48" t="s">
        <v>75</v>
      </c>
      <c r="D93" s="49">
        <v>1</v>
      </c>
      <c r="E93" s="50">
        <v>1</v>
      </c>
      <c r="F93" s="51">
        <v>110</v>
      </c>
      <c r="G93" s="74">
        <f t="shared" si="3"/>
        <v>110</v>
      </c>
      <c r="H93" s="77">
        <v>0</v>
      </c>
      <c r="J93" s="78"/>
      <c r="K93" s="45">
        <v>110</v>
      </c>
      <c r="L93" s="46" t="e">
        <v>#DIV/0!</v>
      </c>
    </row>
    <row r="94" spans="1:12" s="75" customFormat="1" ht="12.75" hidden="1">
      <c r="A94" s="73"/>
      <c r="B94" s="48"/>
      <c r="C94" s="48"/>
      <c r="D94" s="49"/>
      <c r="E94" s="50"/>
      <c r="F94" s="51"/>
      <c r="G94" s="74">
        <f t="shared" si="3"/>
        <v>0</v>
      </c>
      <c r="H94" s="77">
        <v>0</v>
      </c>
      <c r="J94" s="78"/>
      <c r="K94" s="45">
        <v>0</v>
      </c>
      <c r="L94" s="46" t="e">
        <v>#DIV/0!</v>
      </c>
    </row>
    <row r="95" spans="1:12" s="75" customFormat="1" ht="12.75" hidden="1">
      <c r="A95" s="47"/>
      <c r="B95" s="48"/>
      <c r="C95" s="48"/>
      <c r="D95" s="49"/>
      <c r="E95" s="50"/>
      <c r="F95" s="51"/>
      <c r="G95" s="74">
        <f t="shared" si="3"/>
        <v>0</v>
      </c>
      <c r="H95" s="77">
        <v>0</v>
      </c>
      <c r="J95" s="78"/>
      <c r="K95" s="45">
        <v>0</v>
      </c>
      <c r="L95" s="46" t="e">
        <v>#DIV/0!</v>
      </c>
    </row>
    <row r="96" spans="1:12" s="75" customFormat="1" ht="12.75" hidden="1">
      <c r="A96" s="47"/>
      <c r="B96" s="48"/>
      <c r="C96" s="48"/>
      <c r="D96" s="49"/>
      <c r="E96" s="50"/>
      <c r="F96" s="51"/>
      <c r="G96" s="74">
        <f t="shared" si="3"/>
        <v>0</v>
      </c>
      <c r="H96" s="77">
        <v>0</v>
      </c>
      <c r="J96" s="78"/>
      <c r="K96" s="45">
        <v>0</v>
      </c>
      <c r="L96" s="46" t="e">
        <v>#DIV/0!</v>
      </c>
    </row>
    <row r="97" spans="1:12" s="75" customFormat="1" ht="12.75" hidden="1">
      <c r="A97" s="73"/>
      <c r="B97" s="48"/>
      <c r="C97" s="48"/>
      <c r="D97" s="49"/>
      <c r="E97" s="50"/>
      <c r="F97" s="51"/>
      <c r="G97" s="74">
        <f t="shared" si="3"/>
        <v>0</v>
      </c>
      <c r="H97" s="77">
        <v>0</v>
      </c>
      <c r="J97" s="78"/>
      <c r="K97" s="45">
        <v>0</v>
      </c>
      <c r="L97" s="46" t="e">
        <v>#DIV/0!</v>
      </c>
    </row>
    <row r="98" spans="1:12" s="75" customFormat="1" ht="12.75" hidden="1">
      <c r="A98" s="47"/>
      <c r="B98" s="48"/>
      <c r="C98" s="48"/>
      <c r="D98" s="49"/>
      <c r="E98" s="50"/>
      <c r="F98" s="51"/>
      <c r="G98" s="74">
        <f t="shared" si="3"/>
        <v>0</v>
      </c>
      <c r="H98" s="77">
        <v>0</v>
      </c>
      <c r="J98" s="78"/>
      <c r="K98" s="45">
        <v>0</v>
      </c>
      <c r="L98" s="46" t="e">
        <v>#DIV/0!</v>
      </c>
    </row>
    <row r="99" spans="1:12" s="75" customFormat="1" ht="12.75" hidden="1">
      <c r="A99" s="47"/>
      <c r="B99" s="48"/>
      <c r="C99" s="48"/>
      <c r="D99" s="49"/>
      <c r="E99" s="50"/>
      <c r="F99" s="51"/>
      <c r="G99" s="74">
        <f t="shared" si="3"/>
        <v>0</v>
      </c>
      <c r="H99" s="77">
        <v>0</v>
      </c>
      <c r="J99" s="78"/>
      <c r="K99" s="45">
        <v>0</v>
      </c>
      <c r="L99" s="46" t="e">
        <v>#DIV/0!</v>
      </c>
    </row>
    <row r="100" spans="1:12" s="75" customFormat="1" ht="12.75" hidden="1">
      <c r="A100" s="73"/>
      <c r="B100" s="48"/>
      <c r="C100" s="48"/>
      <c r="D100" s="49"/>
      <c r="E100" s="50"/>
      <c r="F100" s="51"/>
      <c r="G100" s="74">
        <f t="shared" si="3"/>
        <v>0</v>
      </c>
      <c r="H100" s="77">
        <v>0</v>
      </c>
      <c r="J100" s="78"/>
      <c r="K100" s="45">
        <v>0</v>
      </c>
      <c r="L100" s="46" t="e">
        <v>#DIV/0!</v>
      </c>
    </row>
    <row r="101" spans="1:12" s="75" customFormat="1" ht="12.75" hidden="1">
      <c r="A101" s="47"/>
      <c r="B101" s="48"/>
      <c r="C101" s="48"/>
      <c r="D101" s="49"/>
      <c r="E101" s="50"/>
      <c r="F101" s="51"/>
      <c r="G101" s="74">
        <f t="shared" si="3"/>
        <v>0</v>
      </c>
      <c r="H101" s="77">
        <v>0</v>
      </c>
      <c r="J101" s="78"/>
      <c r="K101" s="45">
        <v>0</v>
      </c>
      <c r="L101" s="46" t="e">
        <v>#DIV/0!</v>
      </c>
    </row>
    <row r="102" spans="1:12" s="75" customFormat="1" ht="12.75" hidden="1">
      <c r="A102" s="47"/>
      <c r="B102" s="48"/>
      <c r="C102" s="48"/>
      <c r="D102" s="49"/>
      <c r="E102" s="50"/>
      <c r="F102" s="51"/>
      <c r="G102" s="74">
        <f t="shared" si="3"/>
        <v>0</v>
      </c>
      <c r="H102" s="77">
        <v>0</v>
      </c>
      <c r="J102" s="78"/>
      <c r="K102" s="45">
        <v>0</v>
      </c>
      <c r="L102" s="46" t="e">
        <v>#DIV/0!</v>
      </c>
    </row>
    <row r="103" spans="1:12" s="75" customFormat="1" ht="12.75" hidden="1">
      <c r="A103" s="73"/>
      <c r="B103" s="48"/>
      <c r="C103" s="48"/>
      <c r="D103" s="49"/>
      <c r="E103" s="50"/>
      <c r="F103" s="51"/>
      <c r="G103" s="74">
        <f t="shared" si="3"/>
        <v>0</v>
      </c>
      <c r="H103" s="77">
        <v>0</v>
      </c>
      <c r="J103" s="78"/>
      <c r="K103" s="45">
        <v>0</v>
      </c>
      <c r="L103" s="46" t="e">
        <v>#DIV/0!</v>
      </c>
    </row>
    <row r="104" spans="1:12" s="75" customFormat="1" ht="12.75" hidden="1">
      <c r="A104" s="73"/>
      <c r="B104" s="48"/>
      <c r="C104" s="48"/>
      <c r="D104" s="49"/>
      <c r="E104" s="50"/>
      <c r="F104" s="51"/>
      <c r="G104" s="74">
        <f t="shared" si="3"/>
        <v>0</v>
      </c>
      <c r="H104" s="77">
        <v>0</v>
      </c>
      <c r="J104" s="78"/>
      <c r="K104" s="45">
        <v>0</v>
      </c>
      <c r="L104" s="46" t="e">
        <v>#DIV/0!</v>
      </c>
    </row>
    <row r="105" spans="1:12" s="75" customFormat="1" ht="12.75" hidden="1">
      <c r="A105" s="47"/>
      <c r="B105" s="48"/>
      <c r="C105" s="48"/>
      <c r="D105" s="49"/>
      <c r="E105" s="50"/>
      <c r="F105" s="51"/>
      <c r="G105" s="74">
        <f t="shared" si="3"/>
        <v>0</v>
      </c>
      <c r="H105" s="77">
        <v>0</v>
      </c>
      <c r="J105" s="78"/>
      <c r="K105" s="45">
        <v>0</v>
      </c>
      <c r="L105" s="46" t="e">
        <v>#DIV/0!</v>
      </c>
    </row>
    <row r="106" spans="1:12" s="75" customFormat="1" ht="12.75" hidden="1">
      <c r="A106" s="73"/>
      <c r="B106" s="48"/>
      <c r="C106" s="48"/>
      <c r="D106" s="49"/>
      <c r="E106" s="50"/>
      <c r="F106" s="51"/>
      <c r="G106" s="74">
        <f t="shared" si="3"/>
        <v>0</v>
      </c>
      <c r="H106" s="77">
        <v>0</v>
      </c>
      <c r="J106" s="78"/>
      <c r="K106" s="45">
        <v>0</v>
      </c>
      <c r="L106" s="46" t="e">
        <v>#DIV/0!</v>
      </c>
    </row>
    <row r="107" spans="1:12" s="75" customFormat="1" ht="12.75" hidden="1">
      <c r="A107" s="47"/>
      <c r="B107" s="48"/>
      <c r="C107" s="48"/>
      <c r="D107" s="49"/>
      <c r="E107" s="50"/>
      <c r="F107" s="51"/>
      <c r="G107" s="74">
        <f t="shared" si="3"/>
        <v>0</v>
      </c>
      <c r="H107" s="77">
        <v>0</v>
      </c>
      <c r="J107" s="78"/>
      <c r="K107" s="45">
        <v>0</v>
      </c>
      <c r="L107" s="46" t="e">
        <v>#DIV/0!</v>
      </c>
    </row>
    <row r="108" spans="1:12" s="75" customFormat="1" ht="12.75" hidden="1">
      <c r="A108" s="47"/>
      <c r="B108" s="48"/>
      <c r="C108" s="48"/>
      <c r="D108" s="49"/>
      <c r="E108" s="50"/>
      <c r="F108" s="51"/>
      <c r="G108" s="74">
        <f t="shared" si="3"/>
        <v>0</v>
      </c>
      <c r="H108" s="77">
        <v>0</v>
      </c>
      <c r="J108" s="78"/>
      <c r="K108" s="45">
        <v>0</v>
      </c>
      <c r="L108" s="46" t="e">
        <v>#DIV/0!</v>
      </c>
    </row>
    <row r="109" spans="1:12" s="75" customFormat="1" ht="12.75" hidden="1">
      <c r="A109" s="47"/>
      <c r="B109" s="48"/>
      <c r="C109" s="48"/>
      <c r="D109" s="49"/>
      <c r="E109" s="50"/>
      <c r="F109" s="51"/>
      <c r="G109" s="74">
        <f t="shared" si="3"/>
        <v>0</v>
      </c>
      <c r="H109" s="77">
        <v>0</v>
      </c>
      <c r="J109" s="78"/>
      <c r="K109" s="45">
        <v>0</v>
      </c>
      <c r="L109" s="46" t="e">
        <v>#DIV/0!</v>
      </c>
    </row>
    <row r="110" spans="1:12" s="75" customFormat="1" ht="12.75" hidden="1">
      <c r="A110" s="73"/>
      <c r="B110" s="48"/>
      <c r="C110" s="48"/>
      <c r="D110" s="49"/>
      <c r="E110" s="50"/>
      <c r="F110" s="51"/>
      <c r="G110" s="74">
        <f t="shared" si="3"/>
        <v>0</v>
      </c>
      <c r="H110" s="77">
        <v>0</v>
      </c>
      <c r="J110" s="78"/>
      <c r="K110" s="45">
        <v>0</v>
      </c>
      <c r="L110" s="46" t="e">
        <v>#DIV/0!</v>
      </c>
    </row>
    <row r="111" spans="1:12" s="75" customFormat="1" ht="12.75" hidden="1">
      <c r="A111" s="47"/>
      <c r="B111" s="48"/>
      <c r="C111" s="48"/>
      <c r="D111" s="49"/>
      <c r="E111" s="50"/>
      <c r="F111" s="51"/>
      <c r="G111" s="74">
        <f t="shared" si="3"/>
        <v>0</v>
      </c>
      <c r="H111" s="77">
        <v>0</v>
      </c>
      <c r="J111" s="78"/>
      <c r="K111" s="45">
        <v>0</v>
      </c>
      <c r="L111" s="46" t="e">
        <v>#DIV/0!</v>
      </c>
    </row>
    <row r="112" spans="1:12" s="75" customFormat="1" ht="12.75" hidden="1">
      <c r="A112" s="47"/>
      <c r="B112" s="48"/>
      <c r="C112" s="48"/>
      <c r="D112" s="49"/>
      <c r="E112" s="50"/>
      <c r="F112" s="51"/>
      <c r="G112" s="74">
        <f t="shared" si="3"/>
        <v>0</v>
      </c>
      <c r="H112" s="77">
        <v>0</v>
      </c>
      <c r="J112" s="78"/>
      <c r="K112" s="45">
        <v>0</v>
      </c>
      <c r="L112" s="46" t="e">
        <v>#DIV/0!</v>
      </c>
    </row>
    <row r="113" spans="1:12" s="75" customFormat="1" ht="12.75" hidden="1">
      <c r="A113" s="47"/>
      <c r="B113" s="48"/>
      <c r="C113" s="48"/>
      <c r="D113" s="49"/>
      <c r="E113" s="50"/>
      <c r="F113" s="51"/>
      <c r="G113" s="74">
        <f t="shared" si="3"/>
        <v>0</v>
      </c>
      <c r="H113" s="77">
        <v>0</v>
      </c>
      <c r="J113" s="78"/>
      <c r="K113" s="45">
        <v>0</v>
      </c>
      <c r="L113" s="46" t="e">
        <v>#DIV/0!</v>
      </c>
    </row>
    <row r="114" spans="1:12" s="75" customFormat="1" ht="12.75" hidden="1">
      <c r="A114" s="73"/>
      <c r="B114" s="48"/>
      <c r="C114" s="48"/>
      <c r="D114" s="49"/>
      <c r="E114" s="50"/>
      <c r="F114" s="51"/>
      <c r="G114" s="74">
        <f t="shared" si="3"/>
        <v>0</v>
      </c>
      <c r="H114" s="77">
        <v>0</v>
      </c>
      <c r="J114" s="78"/>
      <c r="K114" s="45">
        <v>0</v>
      </c>
      <c r="L114" s="46" t="e">
        <v>#DIV/0!</v>
      </c>
    </row>
    <row r="115" spans="1:12" s="75" customFormat="1" ht="12.75" hidden="1">
      <c r="A115" s="47"/>
      <c r="B115" s="48"/>
      <c r="C115" s="48"/>
      <c r="D115" s="49"/>
      <c r="E115" s="50"/>
      <c r="F115" s="51"/>
      <c r="G115" s="74">
        <f t="shared" si="3"/>
        <v>0</v>
      </c>
      <c r="H115" s="77">
        <v>0</v>
      </c>
      <c r="J115" s="78"/>
      <c r="K115" s="45">
        <v>0</v>
      </c>
      <c r="L115" s="46" t="e">
        <v>#DIV/0!</v>
      </c>
    </row>
    <row r="116" spans="1:12" s="75" customFormat="1" ht="12.75" hidden="1">
      <c r="A116" s="47"/>
      <c r="B116" s="48"/>
      <c r="C116" s="48"/>
      <c r="D116" s="49"/>
      <c r="E116" s="50"/>
      <c r="F116" s="51"/>
      <c r="G116" s="74">
        <f>F116*E116*D116</f>
        <v>0</v>
      </c>
      <c r="H116" s="77">
        <v>0</v>
      </c>
      <c r="J116" s="78"/>
      <c r="K116" s="45">
        <v>0</v>
      </c>
      <c r="L116" s="46" t="e">
        <v>#DIV/0!</v>
      </c>
    </row>
    <row r="117" spans="1:12" s="75" customFormat="1" ht="12.75" hidden="1">
      <c r="A117" s="73"/>
      <c r="B117" s="48"/>
      <c r="C117" s="48"/>
      <c r="D117" s="49"/>
      <c r="E117" s="50"/>
      <c r="F117" s="51"/>
      <c r="G117" s="74">
        <f>F117*E117*D117</f>
        <v>0</v>
      </c>
      <c r="H117" s="77">
        <v>0</v>
      </c>
      <c r="J117" s="78"/>
      <c r="K117" s="45">
        <v>0</v>
      </c>
      <c r="L117" s="46" t="e">
        <v>#DIV/0!</v>
      </c>
    </row>
    <row r="118" spans="1:12" s="75" customFormat="1" ht="12.75" hidden="1">
      <c r="A118" s="47"/>
      <c r="B118" s="48"/>
      <c r="C118" s="48"/>
      <c r="D118" s="49"/>
      <c r="E118" s="50"/>
      <c r="F118" s="51"/>
      <c r="G118" s="74">
        <f>F118*E118*D118</f>
        <v>0</v>
      </c>
      <c r="H118" s="77">
        <v>0</v>
      </c>
      <c r="J118" s="78"/>
      <c r="K118" s="45">
        <v>0</v>
      </c>
      <c r="L118" s="46" t="e">
        <v>#DIV/0!</v>
      </c>
    </row>
    <row r="119" spans="1:12" s="75" customFormat="1" ht="12.75" hidden="1">
      <c r="A119" s="47"/>
      <c r="B119" s="48"/>
      <c r="C119" s="48"/>
      <c r="D119" s="49"/>
      <c r="E119" s="50"/>
      <c r="F119" s="51"/>
      <c r="G119" s="74">
        <f>F119*E119*D119</f>
        <v>0</v>
      </c>
      <c r="H119" s="77">
        <v>0</v>
      </c>
      <c r="J119" s="78"/>
      <c r="K119" s="45">
        <v>0</v>
      </c>
      <c r="L119" s="46" t="e">
        <v>#DIV/0!</v>
      </c>
    </row>
    <row r="120" spans="1:12" s="75" customFormat="1" ht="12.75">
      <c r="A120" s="73"/>
      <c r="B120" s="48"/>
      <c r="C120" s="48"/>
      <c r="D120" s="49"/>
      <c r="E120" s="50"/>
      <c r="F120" s="51"/>
      <c r="G120" s="74">
        <f>F120*E120*D120</f>
        <v>0</v>
      </c>
      <c r="H120" s="77">
        <v>0</v>
      </c>
      <c r="J120" s="78"/>
      <c r="K120" s="45">
        <v>0</v>
      </c>
      <c r="L120" s="46" t="e">
        <v>#DIV/0!</v>
      </c>
    </row>
    <row r="121" spans="1:12" ht="12.75">
      <c r="A121" s="57" t="s">
        <v>107</v>
      </c>
      <c r="B121" s="82"/>
      <c r="C121" s="83"/>
      <c r="D121" s="84"/>
      <c r="E121" s="85"/>
      <c r="F121" s="86"/>
      <c r="G121" s="87">
        <f>SUM(G122:G128)</f>
        <v>4611.33</v>
      </c>
      <c r="H121" s="87">
        <f>G121/E11</f>
        <v>0.18445319999999998</v>
      </c>
      <c r="I121" s="88"/>
      <c r="J121" s="89"/>
      <c r="K121" s="45">
        <v>4390.45</v>
      </c>
      <c r="L121" s="46" t="e">
        <v>#DIV/0!</v>
      </c>
    </row>
    <row r="122" spans="1:12" s="75" customFormat="1" ht="12.75">
      <c r="A122" s="47" t="s">
        <v>108</v>
      </c>
      <c r="B122" s="48" t="s">
        <v>109</v>
      </c>
      <c r="C122" s="48" t="s">
        <v>56</v>
      </c>
      <c r="D122" s="49">
        <v>10</v>
      </c>
      <c r="E122" s="50">
        <v>1</v>
      </c>
      <c r="F122" s="51">
        <v>120</v>
      </c>
      <c r="G122" s="74">
        <f aca="true" t="shared" si="4" ref="G122:G128">F122*E122*D122</f>
        <v>1200</v>
      </c>
      <c r="H122" s="74">
        <v>0.05</v>
      </c>
      <c r="J122" s="76"/>
      <c r="K122" s="45">
        <v>1200</v>
      </c>
      <c r="L122" s="46" t="e">
        <v>#DIV/0!</v>
      </c>
    </row>
    <row r="123" spans="1:12" s="75" customFormat="1" ht="12.75">
      <c r="A123" s="47" t="s">
        <v>110</v>
      </c>
      <c r="B123" s="48" t="s">
        <v>109</v>
      </c>
      <c r="C123" s="48" t="s">
        <v>56</v>
      </c>
      <c r="D123" s="49">
        <v>8</v>
      </c>
      <c r="E123" s="50">
        <v>1</v>
      </c>
      <c r="F123" s="51">
        <v>120</v>
      </c>
      <c r="G123" s="74">
        <f t="shared" si="4"/>
        <v>960</v>
      </c>
      <c r="H123" s="77">
        <v>0.04</v>
      </c>
      <c r="J123" s="78"/>
      <c r="K123" s="45">
        <v>960</v>
      </c>
      <c r="L123" s="46" t="e">
        <v>#DIV/0!</v>
      </c>
    </row>
    <row r="124" spans="1:12" s="75" customFormat="1" ht="12.75">
      <c r="A124" s="47" t="s">
        <v>111</v>
      </c>
      <c r="B124" s="48" t="s">
        <v>109</v>
      </c>
      <c r="C124" s="48" t="s">
        <v>39</v>
      </c>
      <c r="D124" s="49">
        <v>10</v>
      </c>
      <c r="E124" s="50">
        <v>1</v>
      </c>
      <c r="F124" s="51">
        <v>40.18300000000001</v>
      </c>
      <c r="G124" s="74">
        <f t="shared" si="4"/>
        <v>401.83000000000004</v>
      </c>
      <c r="H124" s="77">
        <v>0.02</v>
      </c>
      <c r="J124" s="78"/>
      <c r="K124" s="45">
        <v>401.83</v>
      </c>
      <c r="L124" s="46" t="e">
        <v>#DIV/0!</v>
      </c>
    </row>
    <row r="125" spans="1:12" s="75" customFormat="1" ht="12.75">
      <c r="A125" s="47" t="s">
        <v>112</v>
      </c>
      <c r="B125" s="48" t="s">
        <v>109</v>
      </c>
      <c r="C125" s="48" t="s">
        <v>56</v>
      </c>
      <c r="D125" s="49">
        <v>15</v>
      </c>
      <c r="E125" s="50">
        <v>1</v>
      </c>
      <c r="F125" s="51">
        <v>120</v>
      </c>
      <c r="G125" s="74">
        <f t="shared" si="4"/>
        <v>1800</v>
      </c>
      <c r="H125" s="77">
        <v>0.07</v>
      </c>
      <c r="J125" s="78"/>
      <c r="K125" s="45">
        <v>1800</v>
      </c>
      <c r="L125" s="46" t="e">
        <v>#DIV/0!</v>
      </c>
    </row>
    <row r="126" spans="1:12" s="75" customFormat="1" ht="12.75">
      <c r="A126" s="47"/>
      <c r="B126" s="48"/>
      <c r="C126" s="48"/>
      <c r="D126" s="49"/>
      <c r="E126" s="50"/>
      <c r="F126" s="51"/>
      <c r="G126" s="74">
        <f t="shared" si="4"/>
        <v>0</v>
      </c>
      <c r="H126" s="77">
        <v>0</v>
      </c>
      <c r="J126" s="78"/>
      <c r="K126" s="45">
        <v>0</v>
      </c>
      <c r="L126" s="46" t="e">
        <v>#DIV/0!</v>
      </c>
    </row>
    <row r="127" spans="1:12" s="75" customFormat="1" ht="12.75">
      <c r="A127" s="47"/>
      <c r="B127" s="48"/>
      <c r="C127" s="48"/>
      <c r="D127" s="49"/>
      <c r="E127" s="50"/>
      <c r="F127" s="51"/>
      <c r="G127" s="74">
        <f t="shared" si="4"/>
        <v>0</v>
      </c>
      <c r="H127" s="77">
        <v>0</v>
      </c>
      <c r="J127" s="78"/>
      <c r="K127" s="45">
        <v>0</v>
      </c>
      <c r="L127" s="46" t="e">
        <v>#DIV/0!</v>
      </c>
    </row>
    <row r="128" spans="1:12" ht="12.75">
      <c r="A128" s="63" t="s">
        <v>61</v>
      </c>
      <c r="B128" s="64"/>
      <c r="C128" s="64" t="s">
        <v>62</v>
      </c>
      <c r="D128" s="65">
        <v>0.25</v>
      </c>
      <c r="E128" s="66">
        <v>1</v>
      </c>
      <c r="F128" s="90">
        <v>998</v>
      </c>
      <c r="G128" s="74">
        <f t="shared" si="4"/>
        <v>249.5</v>
      </c>
      <c r="H128" s="91">
        <v>0</v>
      </c>
      <c r="I128" s="79"/>
      <c r="J128" s="92"/>
      <c r="K128" s="45">
        <v>28.62</v>
      </c>
      <c r="L128" s="46" t="e">
        <v>#DIV/0!</v>
      </c>
    </row>
    <row r="129" spans="1:12" s="101" customFormat="1" ht="12.75">
      <c r="A129" s="93" t="s">
        <v>133</v>
      </c>
      <c r="B129" s="94"/>
      <c r="C129" s="95"/>
      <c r="D129" s="96"/>
      <c r="E129" s="97"/>
      <c r="F129" s="98"/>
      <c r="G129" s="99">
        <f>SUM(G15+G22+G36+G51+G121)</f>
        <v>20737.524036000003</v>
      </c>
      <c r="H129" s="99">
        <f>G129/E11</f>
        <v>0.8295009614400001</v>
      </c>
      <c r="I129" s="88"/>
      <c r="J129" s="100"/>
      <c r="K129" s="45">
        <v>18088.84</v>
      </c>
      <c r="L129" s="46" t="e">
        <v>#DIV/0!</v>
      </c>
    </row>
    <row r="130" spans="1:12" ht="12.75">
      <c r="A130" s="102" t="s">
        <v>113</v>
      </c>
      <c r="B130" s="82"/>
      <c r="C130" s="58"/>
      <c r="D130" s="59"/>
      <c r="E130" s="72"/>
      <c r="F130" s="61"/>
      <c r="G130" s="87">
        <v>1666.06</v>
      </c>
      <c r="H130" s="87">
        <f>G130/E11</f>
        <v>0.0666424</v>
      </c>
      <c r="I130" s="88"/>
      <c r="J130" s="89"/>
      <c r="K130" s="45">
        <v>1485.04</v>
      </c>
      <c r="L130" s="46" t="e">
        <v>#DIV/0!</v>
      </c>
    </row>
    <row r="131" spans="1:12" s="75" customFormat="1" ht="12.75">
      <c r="A131" s="103" t="s">
        <v>114</v>
      </c>
      <c r="B131" s="104"/>
      <c r="C131" s="105" t="s">
        <v>27</v>
      </c>
      <c r="D131" s="106">
        <v>0.03</v>
      </c>
      <c r="E131" s="107">
        <v>1</v>
      </c>
      <c r="F131" s="92">
        <v>22058.7</v>
      </c>
      <c r="G131" s="77">
        <f>F131*E131*D131</f>
        <v>661.761</v>
      </c>
      <c r="H131" s="77">
        <v>0.02</v>
      </c>
      <c r="J131" s="108"/>
      <c r="K131" s="45">
        <v>542.67</v>
      </c>
      <c r="L131" s="46" t="e">
        <v>#DIV/0!</v>
      </c>
    </row>
    <row r="132" spans="1:12" s="75" customFormat="1" ht="12.75">
      <c r="A132" s="109" t="s">
        <v>115</v>
      </c>
      <c r="B132" s="48"/>
      <c r="C132" s="48"/>
      <c r="D132" s="49"/>
      <c r="E132" s="50"/>
      <c r="F132" s="51"/>
      <c r="G132" s="77">
        <f>F132*E132*D132</f>
        <v>0</v>
      </c>
      <c r="H132" s="77">
        <v>0</v>
      </c>
      <c r="J132" s="78"/>
      <c r="K132" s="45">
        <v>0</v>
      </c>
      <c r="L132" s="46" t="e">
        <v>#DIV/0!</v>
      </c>
    </row>
    <row r="133" spans="1:12" s="75" customFormat="1" ht="12.75">
      <c r="A133" s="110" t="s">
        <v>132</v>
      </c>
      <c r="B133" s="48"/>
      <c r="C133" s="111" t="s">
        <v>27</v>
      </c>
      <c r="D133" s="112">
        <v>0.02</v>
      </c>
      <c r="E133" s="112">
        <v>1</v>
      </c>
      <c r="F133" s="113">
        <v>22058.7</v>
      </c>
      <c r="G133" s="77">
        <f>F133*E133*D133</f>
        <v>441.17400000000004</v>
      </c>
      <c r="H133" s="114">
        <v>0.01</v>
      </c>
      <c r="J133" s="76"/>
      <c r="K133" s="45">
        <v>361.78</v>
      </c>
      <c r="L133" s="46" t="e">
        <v>#DIV/0!</v>
      </c>
    </row>
    <row r="134" spans="1:12" s="75" customFormat="1" ht="12.75">
      <c r="A134" s="110" t="s">
        <v>116</v>
      </c>
      <c r="B134" s="48"/>
      <c r="C134" s="111" t="s">
        <v>27</v>
      </c>
      <c r="D134" s="112">
        <v>0.005</v>
      </c>
      <c r="E134" s="50">
        <v>1</v>
      </c>
      <c r="F134" s="51">
        <v>22058.7</v>
      </c>
      <c r="G134" s="77">
        <f>F134*D134</f>
        <v>110.29350000000001</v>
      </c>
      <c r="H134" s="77">
        <v>0</v>
      </c>
      <c r="J134" s="78"/>
      <c r="K134" s="45">
        <v>18.09</v>
      </c>
      <c r="L134" s="46" t="e">
        <v>#DIV/0!</v>
      </c>
    </row>
    <row r="135" spans="1:12" s="75" customFormat="1" ht="12.75">
      <c r="A135" s="115" t="s">
        <v>117</v>
      </c>
      <c r="B135" s="48"/>
      <c r="C135" s="111" t="s">
        <v>118</v>
      </c>
      <c r="D135" s="116">
        <v>25</v>
      </c>
      <c r="E135" s="50">
        <v>0</v>
      </c>
      <c r="F135" s="51">
        <v>0</v>
      </c>
      <c r="G135" s="77">
        <f aca="true" t="shared" si="5" ref="G135:G140">F135*E135*D135</f>
        <v>0</v>
      </c>
      <c r="H135" s="77">
        <v>0</v>
      </c>
      <c r="J135" s="78"/>
      <c r="K135" s="45">
        <v>0</v>
      </c>
      <c r="L135" s="46" t="e">
        <v>#DIV/0!</v>
      </c>
    </row>
    <row r="136" spans="1:12" s="75" customFormat="1" ht="12.75">
      <c r="A136" s="115" t="s">
        <v>119</v>
      </c>
      <c r="B136" s="48"/>
      <c r="C136" s="111" t="s">
        <v>118</v>
      </c>
      <c r="D136" s="116">
        <v>25</v>
      </c>
      <c r="E136" s="50">
        <v>0</v>
      </c>
      <c r="F136" s="117"/>
      <c r="G136" s="77">
        <f t="shared" si="5"/>
        <v>0</v>
      </c>
      <c r="H136" s="77">
        <v>0</v>
      </c>
      <c r="J136" s="78"/>
      <c r="K136" s="45">
        <v>0</v>
      </c>
      <c r="L136" s="46" t="e">
        <v>#DIV/0!</v>
      </c>
    </row>
    <row r="137" spans="1:12" s="75" customFormat="1" ht="12.75">
      <c r="A137" s="115" t="s">
        <v>120</v>
      </c>
      <c r="B137" s="48"/>
      <c r="C137" s="111" t="s">
        <v>30</v>
      </c>
      <c r="D137" s="154">
        <v>37500</v>
      </c>
      <c r="E137" s="50">
        <v>0.023</v>
      </c>
      <c r="F137" s="117">
        <v>1.5</v>
      </c>
      <c r="G137" s="77">
        <f t="shared" si="5"/>
        <v>1293.75</v>
      </c>
      <c r="H137" s="77">
        <v>0.02</v>
      </c>
      <c r="J137" s="78"/>
      <c r="K137" s="45">
        <v>562.5</v>
      </c>
      <c r="L137" s="46" t="e">
        <v>#DIV/0!</v>
      </c>
    </row>
    <row r="138" spans="1:12" s="75" customFormat="1" ht="12.75">
      <c r="A138" s="115" t="s">
        <v>121</v>
      </c>
      <c r="B138" s="48"/>
      <c r="C138" s="111" t="s">
        <v>27</v>
      </c>
      <c r="D138" s="49">
        <v>25000</v>
      </c>
      <c r="E138" s="50">
        <v>0</v>
      </c>
      <c r="F138" s="117">
        <v>1.5</v>
      </c>
      <c r="G138" s="77">
        <f t="shared" si="5"/>
        <v>0</v>
      </c>
      <c r="H138" s="77">
        <v>0</v>
      </c>
      <c r="J138" s="78"/>
      <c r="K138" s="45">
        <v>0</v>
      </c>
      <c r="L138" s="46" t="e">
        <v>#DIV/0!</v>
      </c>
    </row>
    <row r="139" spans="1:12" s="75" customFormat="1" ht="12.75">
      <c r="A139" s="115" t="s">
        <v>122</v>
      </c>
      <c r="B139" s="48"/>
      <c r="C139" s="111" t="s">
        <v>27</v>
      </c>
      <c r="D139" s="49">
        <v>25000</v>
      </c>
      <c r="E139" s="50">
        <v>0</v>
      </c>
      <c r="F139" s="117">
        <v>1.5</v>
      </c>
      <c r="G139" s="77">
        <f t="shared" si="5"/>
        <v>0</v>
      </c>
      <c r="H139" s="77">
        <v>0</v>
      </c>
      <c r="J139" s="78"/>
      <c r="K139" s="45">
        <v>0</v>
      </c>
      <c r="L139" s="46" t="e">
        <v>#DIV/0!</v>
      </c>
    </row>
    <row r="140" spans="1:12" s="75" customFormat="1" ht="12.75">
      <c r="A140" s="115" t="s">
        <v>123</v>
      </c>
      <c r="B140" s="48"/>
      <c r="C140" s="48"/>
      <c r="D140" s="49"/>
      <c r="E140" s="50"/>
      <c r="F140" s="117">
        <v>1.5</v>
      </c>
      <c r="G140" s="77">
        <f t="shared" si="5"/>
        <v>0</v>
      </c>
      <c r="H140" s="77">
        <v>0</v>
      </c>
      <c r="J140" s="78"/>
      <c r="K140" s="45">
        <v>0</v>
      </c>
      <c r="L140" s="46" t="e">
        <v>#DIV/0!</v>
      </c>
    </row>
    <row r="141" spans="1:12" ht="12.75">
      <c r="A141" s="102" t="s">
        <v>124</v>
      </c>
      <c r="B141" s="82"/>
      <c r="C141" s="58"/>
      <c r="D141" s="59"/>
      <c r="E141" s="118"/>
      <c r="F141" s="61"/>
      <c r="G141" s="87">
        <f>SUM(G131:G140)</f>
        <v>2506.9785</v>
      </c>
      <c r="H141" s="87">
        <f>G141/E11</f>
        <v>0.10027914</v>
      </c>
      <c r="I141" s="88"/>
      <c r="J141" s="89"/>
      <c r="K141" s="45">
        <v>436.89226293217666</v>
      </c>
      <c r="L141" s="46" t="e">
        <v>#DIV/0!</v>
      </c>
    </row>
    <row r="142" spans="1:12" ht="12.75">
      <c r="A142" s="119" t="s">
        <v>125</v>
      </c>
      <c r="B142" s="120"/>
      <c r="C142" s="121"/>
      <c r="D142" s="122"/>
      <c r="E142" s="123"/>
      <c r="F142" s="124"/>
      <c r="G142" s="125">
        <f>G129*0.035</f>
        <v>725.8133412600001</v>
      </c>
      <c r="H142" s="125">
        <f>G142/E11</f>
        <v>0.029032533650400004</v>
      </c>
      <c r="I142" s="79"/>
      <c r="J142" s="126"/>
      <c r="K142" s="45">
        <v>398.66446293217746</v>
      </c>
      <c r="L142" s="46" t="e">
        <v>#DIV/0!</v>
      </c>
    </row>
    <row r="143" spans="1:12" ht="13.5" thickBot="1">
      <c r="A143" s="127" t="s">
        <v>126</v>
      </c>
      <c r="B143" s="128"/>
      <c r="C143" s="129"/>
      <c r="D143" s="130"/>
      <c r="E143" s="131"/>
      <c r="F143" s="132"/>
      <c r="G143" s="133">
        <f>G130*0.06</f>
        <v>99.9636</v>
      </c>
      <c r="H143" s="156">
        <f>G143/E11</f>
        <v>0.003998544</v>
      </c>
      <c r="I143" s="79"/>
      <c r="J143" s="134"/>
      <c r="K143" s="45">
        <v>38.227799999999185</v>
      </c>
      <c r="L143" s="46" t="e">
        <v>#DIV/0!</v>
      </c>
    </row>
    <row r="144" spans="1:12" ht="13.5" thickBot="1">
      <c r="A144" s="135" t="s">
        <v>127</v>
      </c>
      <c r="B144" s="136"/>
      <c r="C144" s="137"/>
      <c r="D144" s="138"/>
      <c r="E144" s="139"/>
      <c r="F144" s="140"/>
      <c r="G144" s="141">
        <f>G129+G130+G141+G142+G143</f>
        <v>25736.339477260004</v>
      </c>
      <c r="H144" s="141">
        <f>H15+H22+H36+H51+H121+H130+H141+H142+H143</f>
        <v>1.0294535790904</v>
      </c>
      <c r="I144" s="88"/>
      <c r="J144" s="142"/>
      <c r="K144" s="45">
        <v>20010.772262932176</v>
      </c>
      <c r="L144" s="46" t="e">
        <v>#DIV/0!</v>
      </c>
    </row>
    <row r="145" spans="1:12" ht="12.75">
      <c r="A145" s="5"/>
      <c r="B145" s="5"/>
      <c r="C145" s="5"/>
      <c r="D145" s="15"/>
      <c r="E145" s="143"/>
      <c r="F145" s="5"/>
      <c r="G145" s="4"/>
      <c r="H145" s="144"/>
      <c r="I145" s="144"/>
      <c r="J145" s="4"/>
      <c r="K145" s="5"/>
      <c r="L145" s="5"/>
    </row>
    <row r="146" spans="1:12" ht="12.75">
      <c r="A146" s="5"/>
      <c r="B146" s="5"/>
      <c r="C146" s="5"/>
      <c r="D146" s="15"/>
      <c r="E146" s="143"/>
      <c r="F146" s="5"/>
      <c r="G146" s="4"/>
      <c r="H146" s="144"/>
      <c r="I146" s="144"/>
      <c r="J146" s="4"/>
      <c r="K146" s="5"/>
      <c r="L146" s="5"/>
    </row>
    <row r="147" spans="1:12" ht="12.75">
      <c r="A147" s="5"/>
      <c r="B147" s="5"/>
      <c r="C147" s="5"/>
      <c r="D147" s="15"/>
      <c r="E147" s="143"/>
      <c r="F147" s="5"/>
      <c r="G147" s="4"/>
      <c r="H147" s="144"/>
      <c r="I147" s="144"/>
      <c r="J147" s="4"/>
      <c r="K147" s="5"/>
      <c r="L147" s="5"/>
    </row>
    <row r="148" spans="1:12" ht="12.75">
      <c r="A148" s="5"/>
      <c r="B148" s="5"/>
      <c r="C148" s="5"/>
      <c r="D148" s="15"/>
      <c r="E148" s="5"/>
      <c r="F148" s="5"/>
      <c r="G148" s="4"/>
      <c r="H148" s="144"/>
      <c r="I148" s="144"/>
      <c r="J148" s="4"/>
      <c r="K148" s="5"/>
      <c r="L148" s="5"/>
    </row>
    <row r="149" spans="1:12" ht="12.75">
      <c r="A149" s="5"/>
      <c r="B149" s="5"/>
      <c r="C149" s="5"/>
      <c r="D149" s="15"/>
      <c r="E149" s="5"/>
      <c r="F149" s="5"/>
      <c r="G149" s="4"/>
      <c r="H149" s="144"/>
      <c r="I149" s="144"/>
      <c r="J149" s="4"/>
      <c r="K149" s="5"/>
      <c r="L149" s="5"/>
    </row>
  </sheetData>
  <sheetProtection/>
  <mergeCells count="5">
    <mergeCell ref="A5:A7"/>
    <mergeCell ref="B5:B7"/>
    <mergeCell ref="B1:C2"/>
    <mergeCell ref="H2:H3"/>
    <mergeCell ref="B3:B4"/>
  </mergeCells>
  <conditionalFormatting sqref="K15:L30 K33:L131 K133:L145">
    <cfRule type="cellIs" priority="3" dxfId="3" operator="notEqual" stopIfTrue="1">
      <formula>0</formula>
    </cfRule>
  </conditionalFormatting>
  <conditionalFormatting sqref="K132:L132">
    <cfRule type="cellIs" priority="2" dxfId="3" operator="notEqual" stopIfTrue="1">
      <formula>0</formula>
    </cfRule>
  </conditionalFormatting>
  <conditionalFormatting sqref="K31:L32">
    <cfRule type="cellIs" priority="1" dxfId="3" operator="notEqual" stopIfTrue="1">
      <formula>0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&amp;L&amp;"Tahoma,Negrito"&amp;8Companhia Nacional de Abastecimento - CONAB</oddHeader>
    <oddFooter>&amp;R&amp;6&amp;F - &amp;A</oddFooter>
  </headerFooter>
  <ignoredErrors>
    <ignoredError sqref="G36 G121 G51 G1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SEFORA SILVERIO</dc:creator>
  <cp:keywords/>
  <dc:description/>
  <cp:lastModifiedBy>Edila Goncalves Botelho</cp:lastModifiedBy>
  <dcterms:created xsi:type="dcterms:W3CDTF">2018-06-27T14:22:48Z</dcterms:created>
  <dcterms:modified xsi:type="dcterms:W3CDTF">2019-10-24T17:15:44Z</dcterms:modified>
  <cp:category/>
  <cp:version/>
  <cp:contentType/>
  <cp:contentStatus/>
</cp:coreProperties>
</file>